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Титульный лист" sheetId="1" r:id="rId1"/>
    <sheet name="июль" sheetId="2" r:id="rId2"/>
  </sheets>
  <definedNames>
    <definedName name="_xlnm.Print_Titles" localSheetId="1">'июль'!$A:$A,'июль'!$5:$7</definedName>
    <definedName name="_xlnm.Print_Area" localSheetId="1">'июль'!$A$1:$AF$80</definedName>
  </definedNames>
  <calcPr fullCalcOnLoad="1"/>
</workbook>
</file>

<file path=xl/sharedStrings.xml><?xml version="1.0" encoding="utf-8"?>
<sst xmlns="http://schemas.openxmlformats.org/spreadsheetml/2006/main" count="132" uniqueCount="69">
  <si>
    <t>АДМИНИСТРАЦИИ ГОРОДА КОГАЛЫМА</t>
  </si>
  <si>
    <t>Сетевой график</t>
  </si>
  <si>
    <t>по реализации мероприятий муниципальной программы</t>
  </si>
  <si>
    <t>"Социальная поддержка жителей города Когалыма на 2014-2016 годы"</t>
  </si>
  <si>
    <t>г. Когалым</t>
  </si>
  <si>
    <t>тыс.руб.</t>
  </si>
  <si>
    <t>Мероприятия программы</t>
  </si>
  <si>
    <t>План на 2014 год</t>
  </si>
  <si>
    <t>План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</si>
  <si>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</si>
  <si>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</si>
  <si>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</si>
  <si>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</si>
  <si>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</si>
  <si>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</si>
  <si>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</si>
  <si>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</si>
  <si>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</si>
  <si>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</si>
  <si>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</si>
  <si>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</si>
  <si>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</si>
  <si>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</si>
  <si>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</si>
  <si>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</si>
  <si>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</si>
  <si>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</si>
  <si>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</si>
  <si>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Муниципальная программа"Социальная поддержка жителей города Когалыма на 2014-2016 годы"</t>
  </si>
  <si>
    <t>Подпрограмма 1.Дети города Когалыма</t>
  </si>
  <si>
    <t xml:space="preserve">Задача 1. Повышение качества жизни и уровня материального обеспечения детей-сирот и детей, оставшихся без попечения родителей, лиц из числа детей-сирот и детей, оставшихся без попечения родителей, создание благоприятных условий жизнедеятельности семей усыновителей, опекунов, попечителей, приёмных семей.
</t>
  </si>
  <si>
    <t>Мероприятия:</t>
  </si>
  <si>
    <t>п.1.1.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 (назначение и предоставление ежемесячной выплаты на содержание ребенка, переданному на воспитание в семью опекунов или попечителей, приемную семью, а также усыновителям на содержание усыновленного ребенка; назначение  и предоставление вознаграждения приемным родителям; обеспечение по окончании ими общеобразовательных учреждений одеждой и обувью, мягким инвентарем или денежной компенсацией; обеспечение средствами на проезд в городском, пригородном транспорте; обеспечение денежными средствами на проезд один раз в год к месту жительства и обратно к месту учебы).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</si>
  <si>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</si>
  <si>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</si>
  <si>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</si>
  <si>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</si>
  <si>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</si>
  <si>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 xml:space="preserve">п.1.2. Назначение и предоставление единовременного пособия  при всех формах устройства детей, лишенных родительского попечения, в семью. </t>
  </si>
  <si>
    <t>Задача 2. Исполнение отдельных государственных полномочий Ханты-Мансийского автономного округа - Югры в сфере опеки и попечительства</t>
  </si>
  <si>
    <t>п.1.3. Организация  деятельности по опеке и попечительству</t>
  </si>
  <si>
    <t>Задача 3. Развитие форм и методов организованного отдыха детей города Когалыма, в том числе детей, находящихся в трудной жизненной ситуации, социально опасном положении</t>
  </si>
  <si>
    <t>п.2.1. Организация деятельности лагерей с дневным пребыванием детей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кадров.</t>
  </si>
  <si>
    <t>п.2.2. Предоставление путёвок и оплата проезда организованных групп детей-сирот и детей, оставшихся без попечения родителей. Предоставление денежных средств на приобретение путёвок и оплата проезда (вместо организованного отдыха). Предоставление денежных средств на компенсацию расходов, произведённых насамостоятельное приобретение путёвок и возмещение оплаты проезда</t>
  </si>
  <si>
    <t>п.2.3. Организации культурно-досуговой деятельности и совершенствовании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</si>
  <si>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Подпрограмма 2. Преодоление социальной исключенности</t>
  </si>
  <si>
    <t>Задача 4: Обеспечение дополнительными гарантиями права детей-сирот и детей, оставшихся без попечения родителей, лиц из числа детей-сирот и детей, оставшихся без попечения родителей, на государственное содержание, имущество и жилое помещение.</t>
  </si>
  <si>
    <t>п.1.1. Назначение и предоставление ежемесячной выплаты на оплату жилого помещения и коммунальных услуг детям-сиротам и детям, оставшимся без попечения родителей, воспитывающимся в организациях для детей-сирот, а также лицам из числа детей-сирот и детей, оставшихся без попечения родителей, в период их нахождения в организациях для детей-сирот,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</si>
  <si>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п.1.2. Предоставление детям-сиротам и детям, оставшимся без попечения родителей, лицам из числа детей-сирот и детей, оставшихся без попечения родителей, не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а также детям-сиротам и детям, оставшимся без попечения родителей, лицам из числа детей-сирот и детей, оставшихся без попечения родителей,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в случае, если их проживание в ранее занимаемых жилых помещениях признается невозможным, жилых помещений специализированного жилищного фонда по договорам найма специализированных жилых помещений в соответствии с законодательством Российской Федерации</t>
  </si>
  <si>
    <t>Итого по программе, в том числе</t>
  </si>
  <si>
    <t>Исполнитель:</t>
  </si>
  <si>
    <t>Старший экономист УОП</t>
  </si>
  <si>
    <t>УПРАВЛЕНИЕ ОПЕКИ И ПОПЕЧИТЕЛЬСТВА</t>
  </si>
  <si>
    <t>(34667)9-38-57</t>
  </si>
  <si>
    <t>Отчет о ходе реализации муниципальной программы " Социальная поддержка жителей города Когалыма на 2014-2016 годы"</t>
  </si>
  <si>
    <t>Профинансировано на отчетную дату</t>
  </si>
  <si>
    <t>2014 год</t>
  </si>
  <si>
    <t>убрала привлечнные срадества 2510,10</t>
  </si>
  <si>
    <t>Обухова Елена Амировна</t>
  </si>
  <si>
    <t>В соответствии со статьёй 5 Закона ХМАО-Югры от 09.06.2009 №86-оз «О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приёмных родителей в Ханты-Мансийском автономном округе - Югре» установлено требование к приобретаемым жилым помещениям, а именно общая площадь жилого помещения, предоставляемое детям-сиротам и детям, оставшимся без попечения родителей должно быть не менее 33 квадратных метров. 
Учитывая, что в городе Когалыме в 9-ти этажных многоквартирных домах капитального исполнения общая площадь однокомнатной квартиры менее 33 квадратных метров, вышеуказанное требование ограничивает количество рассматриваемых к приобретению квартир.
Предложения по продаже квартир в 3-х и 5-ти этажных многоквартирных домах капитального исполнения в период с января по февраль 2014 года отсутствовали. 
В настоящее время Комитетом приобретено в муниципальную собственность 4-е квартиры;в апреле приобретено две квартиры на общую сумму 4 250 000,00 руб.:в мае приобретено две квартиры на общую сумму 4 700 000,00 руб. Денежные средства использованы в полном объеме.</t>
  </si>
  <si>
    <t>В связи с недостаточным количеством заявителей в детский оздоровительный лагерь в г.Анапа аукцион  на оказание услуг по организации детей-сирот в детском оздоровительном лагере не был проеведен. Заключены прямые договора с опекунами, оплата будет производиться индивидуально. Произведена оплата в размере          613 835,40  - 50% на оказание услуг по организации детей-сирот в международный детский молодежный центр "Приморско" в Болгарию,  оставшиеся 50% будут оплачены после оказанмя услуг в августе 2014 г., согласно муниципальному контракту №0187300013714000088-0210863-01 от 20.05.2014</t>
  </si>
  <si>
    <t>н</t>
  </si>
  <si>
    <t>за июль 2014 года</t>
  </si>
  <si>
    <t>за июль</t>
  </si>
  <si>
    <t>и.о. начальника управления опеки и попечительства</t>
  </si>
  <si>
    <t>Т.Ф.Рымарева</t>
  </si>
  <si>
    <t>Временное помещение 3-ех несовершеннолетних на полное  гос.содержание, выплата пособия по окончанию общеобразовательного учреждения в размере 45 000 руб. была выплачена на 1 ребенка 04.08.2014, в связи с поздним обращением. ежемесячные выплаты денежных средств (усыновление, опека, подопечные) 33 345,68 ;услуги банка 162,16 ;вознаграждение приёмным родителям 7844,57 страховые взносы 2126,04;оплата проезда 417,46; расходы по выпуску общеобр.учреждений 360,00;</t>
  </si>
  <si>
    <t xml:space="preserve"> заработная плата 7246,63, налоги 2028,48; услуги связи 49,02 ;работы по содержанию имущества 118,19 ;прочие услуги 337,07; транспортные услуги 516,70;коммунальные услуги 95,28 ; прочее приобретение 40,59</t>
  </si>
  <si>
    <t>Прибретены путевки в лагерь УДОЛ "Энергетик" остаток оплаты будет произведен при поступлении акта в августе месяце (по оканчанию 4 смены). В июле был проведен эл.аукцион на организацию отдыха и оздоровления детей, который в дальнейшембыл признан несостоявшимся, и контракт заключен 31.07.2014, окончательный расчет пройдет в конце августа,с согласно предоставленных счетов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</si>
</sst>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4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5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8" fillId="0" borderId="0" xfId="0" applyFont="1" applyAlignment="1">
      <alignment/>
    </xf>
    <xf numFmtId="0" fontId="23" fillId="0" borderId="0" xfId="0" applyFont="1" applyFill="1" applyAlignment="1">
      <alignment horizontal="justify" vertical="center" wrapText="1"/>
    </xf>
    <xf numFmtId="164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165" fontId="23" fillId="0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right" wrapText="1"/>
    </xf>
    <xf numFmtId="164" fontId="25" fillId="15" borderId="1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Alignment="1">
      <alignment horizontal="right" wrapText="1"/>
    </xf>
    <xf numFmtId="0" fontId="30" fillId="0" borderId="0" xfId="0" applyFont="1" applyFill="1" applyBorder="1" applyAlignment="1">
      <alignment vertical="center" wrapText="1"/>
    </xf>
    <xf numFmtId="49" fontId="25" fillId="0" borderId="11" xfId="0" applyNumberFormat="1" applyFont="1" applyFill="1" applyBorder="1" applyAlignment="1" applyProtection="1">
      <alignment vertical="center"/>
      <protection locked="0"/>
    </xf>
    <xf numFmtId="49" fontId="25" fillId="15" borderId="11" xfId="0" applyNumberFormat="1" applyFont="1" applyFill="1" applyBorder="1" applyAlignment="1" applyProtection="1">
      <alignment horizontal="left" vertical="center"/>
      <protection locked="0"/>
    </xf>
    <xf numFmtId="0" fontId="25" fillId="0" borderId="11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NumberFormat="1" applyFont="1" applyFill="1" applyBorder="1" applyAlignment="1">
      <alignment horizontal="left" vertical="center" wrapText="1"/>
    </xf>
    <xf numFmtId="0" fontId="25" fillId="0" borderId="11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justify" wrapText="1"/>
    </xf>
    <xf numFmtId="0" fontId="25" fillId="0" borderId="11" xfId="0" applyFont="1" applyFill="1" applyBorder="1" applyAlignment="1" applyProtection="1">
      <alignment wrapText="1"/>
      <protection/>
    </xf>
    <xf numFmtId="0" fontId="25" fillId="0" borderId="11" xfId="0" applyFont="1" applyFill="1" applyBorder="1" applyAlignment="1">
      <alignment horizontal="justify" wrapText="1"/>
    </xf>
    <xf numFmtId="0" fontId="25" fillId="0" borderId="11" xfId="0" applyFont="1" applyFill="1" applyBorder="1" applyAlignment="1" applyProtection="1">
      <alignment horizontal="justify" wrapText="1"/>
      <protection/>
    </xf>
    <xf numFmtId="0" fontId="23" fillId="0" borderId="12" xfId="0" applyFont="1" applyFill="1" applyBorder="1" applyAlignment="1">
      <alignment horizontal="justify" wrapText="1"/>
    </xf>
    <xf numFmtId="0" fontId="30" fillId="0" borderId="0" xfId="0" applyFont="1" applyFill="1" applyAlignment="1">
      <alignment horizontal="justify" vertical="center" wrapText="1"/>
    </xf>
    <xf numFmtId="0" fontId="30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justify" wrapText="1"/>
    </xf>
    <xf numFmtId="0" fontId="25" fillId="0" borderId="0" xfId="0" applyFont="1" applyFill="1" applyBorder="1" applyAlignment="1">
      <alignment horizontal="justify" wrapText="1"/>
    </xf>
    <xf numFmtId="4" fontId="25" fillId="0" borderId="13" xfId="0" applyNumberFormat="1" applyFont="1" applyFill="1" applyBorder="1" applyAlignment="1">
      <alignment horizontal="center" vertical="center" wrapText="1"/>
    </xf>
    <xf numFmtId="164" fontId="25" fillId="0" borderId="14" xfId="0" applyNumberFormat="1" applyFont="1" applyFill="1" applyBorder="1" applyAlignment="1">
      <alignment horizontal="center" vertical="center" wrapText="1"/>
    </xf>
    <xf numFmtId="4" fontId="25" fillId="15" borderId="10" xfId="0" applyNumberFormat="1" applyFont="1" applyFill="1" applyBorder="1" applyAlignment="1" applyProtection="1">
      <alignment horizontal="right" vertical="center"/>
      <protection/>
    </xf>
    <xf numFmtId="165" fontId="23" fillId="0" borderId="15" xfId="0" applyNumberFormat="1" applyFont="1" applyFill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164" fontId="23" fillId="0" borderId="14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right" vertical="center"/>
      <protection locked="0"/>
    </xf>
    <xf numFmtId="49" fontId="25" fillId="15" borderId="10" xfId="0" applyNumberFormat="1" applyFont="1" applyFill="1" applyBorder="1" applyAlignment="1" applyProtection="1">
      <alignment horizontal="right" vertical="center"/>
      <protection locked="0"/>
    </xf>
    <xf numFmtId="4" fontId="23" fillId="0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right" vertical="center" wrapText="1"/>
      <protection/>
    </xf>
    <xf numFmtId="4" fontId="28" fillId="24" borderId="17" xfId="0" applyNumberFormat="1" applyFont="1" applyFill="1" applyBorder="1" applyAlignment="1" applyProtection="1">
      <alignment horizontal="right" vertical="center" wrapText="1"/>
      <protection/>
    </xf>
    <xf numFmtId="4" fontId="29" fillId="24" borderId="17" xfId="0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164" fontId="23" fillId="0" borderId="0" xfId="0" applyNumberFormat="1" applyFont="1" applyFill="1" applyAlignment="1">
      <alignment horizontal="right" vertical="center" wrapText="1"/>
    </xf>
    <xf numFmtId="0" fontId="30" fillId="0" borderId="0" xfId="0" applyFont="1" applyFill="1" applyAlignment="1">
      <alignment horizontal="right" vertical="center" wrapText="1"/>
    </xf>
    <xf numFmtId="164" fontId="30" fillId="0" borderId="0" xfId="0" applyNumberFormat="1" applyFont="1" applyFill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right" vertical="top" wrapText="1"/>
    </xf>
    <xf numFmtId="4" fontId="25" fillId="0" borderId="13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right" vertical="center" wrapText="1"/>
      <protection/>
    </xf>
    <xf numFmtId="4" fontId="29" fillId="0" borderId="18" xfId="0" applyNumberFormat="1" applyFont="1" applyFill="1" applyBorder="1" applyAlignment="1">
      <alignment horizontal="justify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right" vertical="center" wrapText="1"/>
    </xf>
    <xf numFmtId="4" fontId="23" fillId="0" borderId="0" xfId="0" applyNumberFormat="1" applyFont="1" applyFill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0" fontId="35" fillId="25" borderId="0" xfId="0" applyFont="1" applyFill="1" applyAlignment="1">
      <alignment/>
    </xf>
    <xf numFmtId="0" fontId="36" fillId="0" borderId="0" xfId="0" applyFont="1" applyFill="1" applyAlignment="1">
      <alignment/>
    </xf>
    <xf numFmtId="4" fontId="37" fillId="0" borderId="10" xfId="0" applyNumberFormat="1" applyFont="1" applyFill="1" applyBorder="1" applyAlignment="1">
      <alignment horizontal="right" vertical="center" wrapText="1"/>
    </xf>
    <xf numFmtId="4" fontId="37" fillId="0" borderId="10" xfId="0" applyNumberFormat="1" applyFont="1" applyFill="1" applyBorder="1" applyAlignment="1">
      <alignment horizontal="right" vertical="center" wrapText="1"/>
    </xf>
    <xf numFmtId="49" fontId="25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25" fillId="15" borderId="13" xfId="0" applyNumberFormat="1" applyFont="1" applyFill="1" applyBorder="1" applyAlignment="1" applyProtection="1">
      <alignment horizontal="right" vertical="center" wrapText="1"/>
      <protection/>
    </xf>
    <xf numFmtId="4" fontId="23" fillId="0" borderId="13" xfId="0" applyNumberFormat="1" applyFont="1" applyFill="1" applyBorder="1" applyAlignment="1">
      <alignment horizontal="center" wrapText="1"/>
    </xf>
    <xf numFmtId="0" fontId="28" fillId="0" borderId="0" xfId="0" applyFont="1" applyAlignment="1">
      <alignment horizontal="center"/>
    </xf>
    <xf numFmtId="14" fontId="23" fillId="0" borderId="0" xfId="0" applyNumberFormat="1" applyFont="1" applyFill="1" applyAlignment="1">
      <alignment horizontal="justify" vertical="center" wrapText="1"/>
    </xf>
    <xf numFmtId="0" fontId="23" fillId="26" borderId="11" xfId="0" applyFont="1" applyFill="1" applyBorder="1" applyAlignment="1">
      <alignment horizontal="center" vertical="center" wrapText="1"/>
    </xf>
    <xf numFmtId="4" fontId="25" fillId="26" borderId="10" xfId="0" applyNumberFormat="1" applyFont="1" applyFill="1" applyBorder="1" applyAlignment="1">
      <alignment horizontal="center" vertical="center" wrapText="1"/>
    </xf>
    <xf numFmtId="4" fontId="23" fillId="26" borderId="10" xfId="0" applyNumberFormat="1" applyFont="1" applyFill="1" applyBorder="1" applyAlignment="1">
      <alignment horizontal="center"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4" fontId="23" fillId="26" borderId="13" xfId="0" applyNumberFormat="1" applyFont="1" applyFill="1" applyBorder="1" applyAlignment="1">
      <alignment horizontal="center" vertical="center" wrapText="1"/>
    </xf>
    <xf numFmtId="0" fontId="23" fillId="26" borderId="0" xfId="0" applyFont="1" applyFill="1" applyAlignment="1">
      <alignment horizontal="center" vertical="center"/>
    </xf>
    <xf numFmtId="0" fontId="23" fillId="26" borderId="11" xfId="0" applyFont="1" applyFill="1" applyBorder="1" applyAlignment="1">
      <alignment horizontal="justify" wrapText="1"/>
    </xf>
    <xf numFmtId="4" fontId="25" fillId="26" borderId="10" xfId="0" applyNumberFormat="1" applyFont="1" applyFill="1" applyBorder="1" applyAlignment="1">
      <alignment horizontal="right" vertical="center" wrapText="1"/>
    </xf>
    <xf numFmtId="4" fontId="23" fillId="26" borderId="10" xfId="0" applyNumberFormat="1" applyFont="1" applyFill="1" applyBorder="1" applyAlignment="1">
      <alignment horizontal="right" vertical="center"/>
    </xf>
    <xf numFmtId="0" fontId="23" fillId="27" borderId="0" xfId="0" applyFont="1" applyFill="1" applyAlignment="1">
      <alignment horizontal="justify"/>
    </xf>
    <xf numFmtId="0" fontId="23" fillId="26" borderId="0" xfId="0" applyFont="1" applyFill="1" applyAlignment="1">
      <alignment/>
    </xf>
    <xf numFmtId="0" fontId="23" fillId="27" borderId="11" xfId="0" applyFont="1" applyFill="1" applyBorder="1" applyAlignment="1">
      <alignment horizontal="justify" wrapText="1"/>
    </xf>
    <xf numFmtId="4" fontId="25" fillId="27" borderId="10" xfId="0" applyNumberFormat="1" applyFont="1" applyFill="1" applyBorder="1" applyAlignment="1">
      <alignment horizontal="right" vertical="center" wrapText="1"/>
    </xf>
    <xf numFmtId="4" fontId="23" fillId="27" borderId="10" xfId="0" applyNumberFormat="1" applyFont="1" applyFill="1" applyBorder="1" applyAlignment="1">
      <alignment horizontal="right" vertical="center"/>
    </xf>
    <xf numFmtId="4" fontId="23" fillId="27" borderId="13" xfId="0" applyNumberFormat="1" applyFont="1" applyFill="1" applyBorder="1" applyAlignment="1">
      <alignment horizontal="center" vertical="center" wrapText="1"/>
    </xf>
    <xf numFmtId="0" fontId="23" fillId="27" borderId="0" xfId="0" applyFont="1" applyFill="1" applyAlignment="1">
      <alignment/>
    </xf>
    <xf numFmtId="4" fontId="28" fillId="27" borderId="17" xfId="0" applyNumberFormat="1" applyFont="1" applyFill="1" applyBorder="1" applyAlignment="1" applyProtection="1">
      <alignment horizontal="right" vertical="center" wrapText="1"/>
      <protection/>
    </xf>
    <xf numFmtId="4" fontId="29" fillId="27" borderId="17" xfId="0" applyNumberFormat="1" applyFont="1" applyFill="1" applyBorder="1" applyAlignment="1" applyProtection="1">
      <alignment horizontal="right" vertical="center" wrapText="1"/>
      <protection/>
    </xf>
    <xf numFmtId="4" fontId="28" fillId="27" borderId="18" xfId="0" applyNumberFormat="1" applyFont="1" applyFill="1" applyBorder="1" applyAlignment="1">
      <alignment horizontal="justify" vertical="center" wrapText="1"/>
    </xf>
    <xf numFmtId="4" fontId="23" fillId="27" borderId="10" xfId="0" applyNumberFormat="1" applyFont="1" applyFill="1" applyBorder="1" applyAlignment="1">
      <alignment horizontal="right" vertical="center"/>
    </xf>
    <xf numFmtId="4" fontId="23" fillId="27" borderId="13" xfId="0" applyNumberFormat="1" applyFont="1" applyFill="1" applyBorder="1" applyAlignment="1">
      <alignment horizontal="left" vertical="center" wrapText="1"/>
    </xf>
    <xf numFmtId="4" fontId="23" fillId="27" borderId="10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4" fontId="23" fillId="27" borderId="20" xfId="0" applyNumberFormat="1" applyFont="1" applyFill="1" applyBorder="1" applyAlignment="1">
      <alignment horizontal="left" vertical="center" wrapText="1"/>
    </xf>
    <xf numFmtId="0" fontId="0" fillId="27" borderId="21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64" fontId="25" fillId="0" borderId="23" xfId="0" applyNumberFormat="1" applyFont="1" applyFill="1" applyBorder="1" applyAlignment="1">
      <alignment horizontal="center" vertical="center" wrapText="1"/>
    </xf>
    <xf numFmtId="164" fontId="25" fillId="0" borderId="14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164" fontId="33" fillId="0" borderId="0" xfId="0" applyNumberFormat="1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164" fontId="25" fillId="0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1">
      <selection activeCell="F33" sqref="F33"/>
    </sheetView>
  </sheetViews>
  <sheetFormatPr defaultColWidth="9.140625" defaultRowHeight="12.75"/>
  <cols>
    <col min="1" max="1" width="10.8515625" style="1" customWidth="1"/>
    <col min="2" max="8" width="9.140625" style="1" customWidth="1"/>
    <col min="9" max="9" width="12.00390625" style="1" customWidth="1"/>
    <col min="10" max="16384" width="9.140625" style="1" customWidth="1"/>
  </cols>
  <sheetData>
    <row r="1" spans="1:2" ht="18.75">
      <c r="A1" s="96"/>
      <c r="B1" s="96"/>
    </row>
    <row r="10" spans="1:9" ht="23.25">
      <c r="A10" s="97" t="s">
        <v>52</v>
      </c>
      <c r="B10" s="97"/>
      <c r="C10" s="97"/>
      <c r="D10" s="97"/>
      <c r="E10" s="97"/>
      <c r="F10" s="97"/>
      <c r="G10" s="97"/>
      <c r="H10" s="97"/>
      <c r="I10" s="97"/>
    </row>
    <row r="11" spans="1:9" ht="23.25">
      <c r="A11" s="97" t="s">
        <v>0</v>
      </c>
      <c r="B11" s="97"/>
      <c r="C11" s="97"/>
      <c r="D11" s="97"/>
      <c r="E11" s="97"/>
      <c r="F11" s="97"/>
      <c r="G11" s="97"/>
      <c r="H11" s="97"/>
      <c r="I11" s="97"/>
    </row>
    <row r="13" spans="1:9" ht="27" customHeight="1">
      <c r="A13" s="98" t="s">
        <v>1</v>
      </c>
      <c r="B13" s="98"/>
      <c r="C13" s="98"/>
      <c r="D13" s="98"/>
      <c r="E13" s="98"/>
      <c r="F13" s="98"/>
      <c r="G13" s="98"/>
      <c r="H13" s="98"/>
      <c r="I13" s="98"/>
    </row>
    <row r="14" spans="1:9" ht="27" customHeight="1">
      <c r="A14" s="98" t="s">
        <v>2</v>
      </c>
      <c r="B14" s="98"/>
      <c r="C14" s="98"/>
      <c r="D14" s="98"/>
      <c r="E14" s="98"/>
      <c r="F14" s="98"/>
      <c r="G14" s="98"/>
      <c r="H14" s="98"/>
      <c r="I14" s="98"/>
    </row>
    <row r="15" spans="1:9" ht="27" customHeight="1">
      <c r="A15" s="98" t="s">
        <v>3</v>
      </c>
      <c r="B15" s="98"/>
      <c r="C15" s="98"/>
      <c r="D15" s="98"/>
      <c r="E15" s="98"/>
      <c r="F15" s="98"/>
      <c r="G15" s="98"/>
      <c r="H15" s="98"/>
      <c r="I15" s="98"/>
    </row>
    <row r="16" spans="1:9" s="72" customFormat="1" ht="19.5">
      <c r="A16" s="100" t="s">
        <v>63</v>
      </c>
      <c r="B16" s="100"/>
      <c r="C16" s="100"/>
      <c r="D16" s="100"/>
      <c r="E16" s="100"/>
      <c r="F16" s="100"/>
      <c r="G16" s="100"/>
      <c r="H16" s="100"/>
      <c r="I16" s="100"/>
    </row>
    <row r="46" spans="1:9" ht="16.5">
      <c r="A46" s="99" t="s">
        <v>4</v>
      </c>
      <c r="B46" s="99"/>
      <c r="C46" s="99"/>
      <c r="D46" s="99"/>
      <c r="E46" s="99"/>
      <c r="F46" s="99"/>
      <c r="G46" s="99"/>
      <c r="H46" s="99"/>
      <c r="I46" s="99"/>
    </row>
    <row r="47" spans="1:9" ht="16.5">
      <c r="A47" s="99" t="s">
        <v>56</v>
      </c>
      <c r="B47" s="99"/>
      <c r="C47" s="99"/>
      <c r="D47" s="99"/>
      <c r="E47" s="99"/>
      <c r="F47" s="99"/>
      <c r="G47" s="99"/>
      <c r="H47" s="99"/>
      <c r="I47" s="99"/>
    </row>
  </sheetData>
  <sheetProtection selectLockedCells="1" selectUnlockedCells="1"/>
  <mergeCells count="9">
    <mergeCell ref="A14:I14"/>
    <mergeCell ref="A15:I15"/>
    <mergeCell ref="A46:I46"/>
    <mergeCell ref="A47:I47"/>
    <mergeCell ref="A16:I16"/>
    <mergeCell ref="A1:B1"/>
    <mergeCell ref="A10:I10"/>
    <mergeCell ref="A11:I11"/>
    <mergeCell ref="A13:I1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8"/>
  <sheetViews>
    <sheetView showGridLines="0" tabSelected="1" view="pageBreakPreview" zoomScale="70" zoomScaleNormal="70" zoomScaleSheetLayoutView="70" zoomScalePageLayoutView="0" workbookViewId="0" topLeftCell="A1">
      <pane xSplit="7" ySplit="8" topLeftCell="AC64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F67" sqref="AF67"/>
    </sheetView>
  </sheetViews>
  <sheetFormatPr defaultColWidth="9.140625" defaultRowHeight="12.75"/>
  <cols>
    <col min="1" max="1" width="78.7109375" style="2" customWidth="1"/>
    <col min="2" max="2" width="15.140625" style="2" customWidth="1"/>
    <col min="3" max="4" width="13.8515625" style="3" customWidth="1"/>
    <col min="5" max="7" width="13.421875" style="3" customWidth="1"/>
    <col min="8" max="8" width="16.140625" style="4" customWidth="1"/>
    <col min="9" max="9" width="21.00390625" style="4" customWidth="1"/>
    <col min="10" max="19" width="16.140625" style="4" customWidth="1"/>
    <col min="20" max="29" width="16.140625" style="3" customWidth="1"/>
    <col min="30" max="30" width="11.421875" style="3" customWidth="1"/>
    <col min="31" max="31" width="10.00390625" style="3" customWidth="1"/>
    <col min="32" max="32" width="168.57421875" style="2" customWidth="1"/>
    <col min="33" max="33" width="3.421875" style="4" customWidth="1"/>
    <col min="34" max="16384" width="9.140625" style="4" customWidth="1"/>
  </cols>
  <sheetData>
    <row r="1" spans="1:19" ht="23.25" customHeight="1">
      <c r="A1" s="5"/>
      <c r="G1" s="109"/>
      <c r="H1" s="109"/>
      <c r="L1" s="103"/>
      <c r="M1" s="104"/>
      <c r="N1" s="104"/>
      <c r="O1" s="104"/>
      <c r="P1" s="104"/>
      <c r="Q1" s="104"/>
      <c r="R1" s="104"/>
      <c r="S1" s="29"/>
    </row>
    <row r="2" spans="1:20" ht="27.75" customHeight="1">
      <c r="A2" s="112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19" ht="26.25" customHeight="1">
      <c r="A3" s="114" t="s">
        <v>62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32" ht="77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L4" s="10"/>
      <c r="M4" s="10"/>
      <c r="N4" s="10"/>
      <c r="O4" s="14"/>
      <c r="P4" s="14"/>
      <c r="Q4" s="14"/>
      <c r="R4" s="14"/>
      <c r="S4" s="13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1" t="s">
        <v>5</v>
      </c>
    </row>
    <row r="5" spans="1:32" s="6" customFormat="1" ht="18.75" customHeight="1">
      <c r="A5" s="105" t="s">
        <v>6</v>
      </c>
      <c r="B5" s="107" t="s">
        <v>7</v>
      </c>
      <c r="C5" s="107" t="s">
        <v>8</v>
      </c>
      <c r="D5" s="116" t="s">
        <v>55</v>
      </c>
      <c r="E5" s="107" t="s">
        <v>9</v>
      </c>
      <c r="F5" s="107" t="s">
        <v>10</v>
      </c>
      <c r="G5" s="107"/>
      <c r="H5" s="107" t="s">
        <v>11</v>
      </c>
      <c r="I5" s="107"/>
      <c r="J5" s="107" t="s">
        <v>12</v>
      </c>
      <c r="K5" s="107"/>
      <c r="L5" s="107" t="s">
        <v>13</v>
      </c>
      <c r="M5" s="107"/>
      <c r="N5" s="107" t="s">
        <v>14</v>
      </c>
      <c r="O5" s="107"/>
      <c r="P5" s="107" t="s">
        <v>15</v>
      </c>
      <c r="Q5" s="107"/>
      <c r="R5" s="107" t="s">
        <v>16</v>
      </c>
      <c r="S5" s="107"/>
      <c r="T5" s="107" t="s">
        <v>17</v>
      </c>
      <c r="U5" s="107"/>
      <c r="V5" s="107" t="s">
        <v>18</v>
      </c>
      <c r="W5" s="107"/>
      <c r="X5" s="107" t="s">
        <v>19</v>
      </c>
      <c r="Y5" s="107"/>
      <c r="Z5" s="107" t="s">
        <v>20</v>
      </c>
      <c r="AA5" s="107"/>
      <c r="AB5" s="107" t="s">
        <v>21</v>
      </c>
      <c r="AC5" s="107"/>
      <c r="AD5" s="107" t="s">
        <v>22</v>
      </c>
      <c r="AE5" s="107"/>
      <c r="AF5" s="110" t="s">
        <v>23</v>
      </c>
    </row>
    <row r="6" spans="1:32" s="6" customFormat="1" ht="87" customHeight="1" thickBot="1">
      <c r="A6" s="106"/>
      <c r="B6" s="108"/>
      <c r="C6" s="108"/>
      <c r="D6" s="117"/>
      <c r="E6" s="108"/>
      <c r="F6" s="33" t="s">
        <v>24</v>
      </c>
      <c r="G6" s="33" t="s">
        <v>25</v>
      </c>
      <c r="H6" s="37" t="s">
        <v>26</v>
      </c>
      <c r="I6" s="37" t="s">
        <v>27</v>
      </c>
      <c r="J6" s="37" t="s">
        <v>26</v>
      </c>
      <c r="K6" s="37" t="s">
        <v>27</v>
      </c>
      <c r="L6" s="37" t="s">
        <v>26</v>
      </c>
      <c r="M6" s="37" t="s">
        <v>27</v>
      </c>
      <c r="N6" s="37" t="s">
        <v>26</v>
      </c>
      <c r="O6" s="37" t="s">
        <v>27</v>
      </c>
      <c r="P6" s="37" t="s">
        <v>26</v>
      </c>
      <c r="Q6" s="37" t="s">
        <v>27</v>
      </c>
      <c r="R6" s="37" t="s">
        <v>26</v>
      </c>
      <c r="S6" s="37" t="s">
        <v>27</v>
      </c>
      <c r="T6" s="37" t="s">
        <v>26</v>
      </c>
      <c r="U6" s="37" t="s">
        <v>27</v>
      </c>
      <c r="V6" s="37" t="s">
        <v>26</v>
      </c>
      <c r="W6" s="37" t="s">
        <v>27</v>
      </c>
      <c r="X6" s="37" t="s">
        <v>26</v>
      </c>
      <c r="Y6" s="37" t="s">
        <v>27</v>
      </c>
      <c r="Z6" s="37" t="s">
        <v>26</v>
      </c>
      <c r="AA6" s="37" t="s">
        <v>27</v>
      </c>
      <c r="AB6" s="37" t="s">
        <v>26</v>
      </c>
      <c r="AC6" s="37" t="s">
        <v>27</v>
      </c>
      <c r="AD6" s="37" t="s">
        <v>26</v>
      </c>
      <c r="AE6" s="37" t="s">
        <v>27</v>
      </c>
      <c r="AF6" s="111"/>
    </row>
    <row r="7" spans="1:32" s="7" customFormat="1" ht="21.75" customHeight="1">
      <c r="A7" s="35">
        <v>1</v>
      </c>
      <c r="B7" s="36">
        <v>2</v>
      </c>
      <c r="C7" s="36">
        <v>3</v>
      </c>
      <c r="D7" s="35">
        <v>4</v>
      </c>
      <c r="E7" s="36">
        <v>5</v>
      </c>
      <c r="F7" s="36">
        <v>6</v>
      </c>
      <c r="G7" s="35">
        <v>7</v>
      </c>
      <c r="H7" s="36">
        <v>8</v>
      </c>
      <c r="I7" s="36">
        <v>9</v>
      </c>
      <c r="J7" s="35">
        <v>10</v>
      </c>
      <c r="K7" s="36">
        <v>11</v>
      </c>
      <c r="L7" s="36">
        <v>12</v>
      </c>
      <c r="M7" s="35">
        <v>13</v>
      </c>
      <c r="N7" s="36">
        <v>14</v>
      </c>
      <c r="O7" s="36">
        <v>15</v>
      </c>
      <c r="P7" s="35">
        <v>16</v>
      </c>
      <c r="Q7" s="36">
        <v>17</v>
      </c>
      <c r="R7" s="36">
        <v>18</v>
      </c>
      <c r="S7" s="35">
        <v>19</v>
      </c>
      <c r="T7" s="36">
        <v>20</v>
      </c>
      <c r="U7" s="36">
        <v>21</v>
      </c>
      <c r="V7" s="35">
        <v>22</v>
      </c>
      <c r="W7" s="36">
        <v>23</v>
      </c>
      <c r="X7" s="36">
        <v>24</v>
      </c>
      <c r="Y7" s="35">
        <v>25</v>
      </c>
      <c r="Z7" s="36">
        <v>26</v>
      </c>
      <c r="AA7" s="36">
        <v>27</v>
      </c>
      <c r="AB7" s="35">
        <v>28</v>
      </c>
      <c r="AC7" s="36">
        <v>29</v>
      </c>
      <c r="AD7" s="36">
        <v>30</v>
      </c>
      <c r="AE7" s="35">
        <v>31</v>
      </c>
      <c r="AF7" s="36">
        <v>32</v>
      </c>
    </row>
    <row r="8" spans="1:32" s="8" customFormat="1" ht="15.75">
      <c r="A8" s="1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69"/>
    </row>
    <row r="9" spans="1:32" s="8" customFormat="1" ht="43.5" customHeight="1">
      <c r="A9" s="16" t="s">
        <v>28</v>
      </c>
      <c r="B9" s="39"/>
      <c r="C9" s="12"/>
      <c r="D9" s="12"/>
      <c r="E9" s="12"/>
      <c r="F9" s="12"/>
      <c r="G9" s="12"/>
      <c r="H9" s="12"/>
      <c r="I9" s="12"/>
      <c r="J9" s="12"/>
      <c r="K9" s="34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70"/>
    </row>
    <row r="10" spans="1:32" s="9" customFormat="1" ht="37.5" customHeight="1">
      <c r="A10" s="17" t="s">
        <v>29</v>
      </c>
      <c r="B10" s="51"/>
      <c r="C10" s="51"/>
      <c r="D10" s="51"/>
      <c r="E10" s="51"/>
      <c r="F10" s="51"/>
      <c r="G10" s="51"/>
      <c r="H10" s="51"/>
      <c r="I10" s="51"/>
      <c r="J10" s="51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71"/>
    </row>
    <row r="11" spans="1:32" s="9" customFormat="1" ht="128.25" customHeight="1">
      <c r="A11" s="18" t="s">
        <v>30</v>
      </c>
      <c r="B11" s="41"/>
      <c r="C11" s="41"/>
      <c r="D11" s="41"/>
      <c r="E11" s="41"/>
      <c r="F11" s="41"/>
      <c r="G11" s="41"/>
      <c r="H11" s="41"/>
      <c r="I11" s="41"/>
      <c r="J11" s="41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71"/>
    </row>
    <row r="12" spans="1:32" s="9" customFormat="1" ht="33" customHeight="1">
      <c r="A12" s="19" t="s">
        <v>31</v>
      </c>
      <c r="B12" s="41"/>
      <c r="C12" s="41"/>
      <c r="D12" s="41"/>
      <c r="E12" s="41"/>
      <c r="F12" s="41"/>
      <c r="G12" s="41"/>
      <c r="H12" s="41"/>
      <c r="I12" s="41"/>
      <c r="J12" s="41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71"/>
    </row>
    <row r="13" spans="1:32" s="9" customFormat="1" ht="250.5" customHeight="1">
      <c r="A13" s="20" t="s">
        <v>32</v>
      </c>
      <c r="B13" s="41"/>
      <c r="C13" s="41"/>
      <c r="D13" s="41"/>
      <c r="E13" s="41"/>
      <c r="F13" s="41"/>
      <c r="G13" s="41"/>
      <c r="H13" s="41"/>
      <c r="I13" s="41"/>
      <c r="J13" s="41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71"/>
    </row>
    <row r="14" spans="1:32" s="9" customFormat="1" ht="38.25" customHeight="1">
      <c r="A14" s="21" t="s">
        <v>33</v>
      </c>
      <c r="B14" s="41">
        <f>B15+B16+B17+B18</f>
        <v>68283.18</v>
      </c>
      <c r="C14" s="41">
        <f>C15+C16+C17+C18</f>
        <v>44398.14</v>
      </c>
      <c r="D14" s="41">
        <f aca="true" t="shared" si="0" ref="D14:AE14">D15+D16+D17+D18</f>
        <v>43883.32</v>
      </c>
      <c r="E14" s="41">
        <f>E15+E16+E17+E18</f>
        <v>44255.91</v>
      </c>
      <c r="F14" s="41">
        <f t="shared" si="0"/>
        <v>64.81231541940491</v>
      </c>
      <c r="G14" s="41">
        <f t="shared" si="0"/>
        <v>99.6796487420419</v>
      </c>
      <c r="H14" s="41">
        <f t="shared" si="0"/>
        <v>0</v>
      </c>
      <c r="I14" s="41">
        <f t="shared" si="0"/>
        <v>0</v>
      </c>
      <c r="J14" s="41">
        <f t="shared" si="0"/>
        <v>7290.3</v>
      </c>
      <c r="K14" s="41">
        <f t="shared" si="0"/>
        <v>7116.98</v>
      </c>
      <c r="L14" s="41">
        <f t="shared" si="0"/>
        <v>7500.61</v>
      </c>
      <c r="M14" s="41">
        <f t="shared" si="0"/>
        <v>7190.38</v>
      </c>
      <c r="N14" s="41">
        <f t="shared" si="0"/>
        <v>7497.84</v>
      </c>
      <c r="O14" s="41">
        <f t="shared" si="0"/>
        <v>7253.64</v>
      </c>
      <c r="P14" s="41">
        <f t="shared" si="0"/>
        <v>6660.23</v>
      </c>
      <c r="Q14" s="41">
        <f t="shared" si="0"/>
        <v>7387.98</v>
      </c>
      <c r="R14" s="41">
        <f t="shared" si="0"/>
        <v>7507.44</v>
      </c>
      <c r="S14" s="41">
        <f t="shared" si="0"/>
        <v>7299.07</v>
      </c>
      <c r="T14" s="41">
        <f t="shared" si="0"/>
        <v>7941.72</v>
      </c>
      <c r="U14" s="41">
        <f t="shared" si="0"/>
        <v>8007.86</v>
      </c>
      <c r="V14" s="41">
        <f t="shared" si="0"/>
        <v>7343.64</v>
      </c>
      <c r="W14" s="41">
        <f t="shared" si="0"/>
        <v>0</v>
      </c>
      <c r="X14" s="41">
        <f t="shared" si="0"/>
        <v>7211.2</v>
      </c>
      <c r="Y14" s="41">
        <f t="shared" si="0"/>
        <v>0</v>
      </c>
      <c r="Z14" s="41">
        <f t="shared" si="0"/>
        <v>5332.35</v>
      </c>
      <c r="AA14" s="41">
        <f t="shared" si="0"/>
        <v>0</v>
      </c>
      <c r="AB14" s="41">
        <f t="shared" si="0"/>
        <v>3840.25</v>
      </c>
      <c r="AC14" s="41">
        <f t="shared" si="0"/>
        <v>0</v>
      </c>
      <c r="AD14" s="41">
        <f t="shared" si="0"/>
        <v>157.6</v>
      </c>
      <c r="AE14" s="41">
        <f t="shared" si="0"/>
        <v>0</v>
      </c>
      <c r="AF14" s="32"/>
    </row>
    <row r="15" spans="1:32" s="79" customFormat="1" ht="237.75" customHeight="1">
      <c r="A15" s="74" t="s">
        <v>34</v>
      </c>
      <c r="B15" s="75">
        <f>H15+J15+L15+N15+P15+R15+T15+V15+X15+Z15+AB15+AD15</f>
        <v>68283.18</v>
      </c>
      <c r="C15" s="75">
        <f>H15+J15+L15+N15+P15+R15+T15</f>
        <v>44398.14</v>
      </c>
      <c r="D15" s="75">
        <f>111+7200+7050+7200+7200+1800-1227.68+7000+7550</f>
        <v>43883.32</v>
      </c>
      <c r="E15" s="75">
        <f>I15+K15+M15+O15+Q15+S15+U15</f>
        <v>44255.91</v>
      </c>
      <c r="F15" s="75">
        <f>(K15+M15+O15+Q15+S15+U15)/B15*100</f>
        <v>64.81231541940491</v>
      </c>
      <c r="G15" s="75">
        <f>(K15+M15+O15+Q15+S15+U15)/C15*100</f>
        <v>99.6796487420419</v>
      </c>
      <c r="H15" s="75"/>
      <c r="I15" s="75"/>
      <c r="J15" s="76">
        <v>7290.3</v>
      </c>
      <c r="K15" s="77">
        <v>7116.98</v>
      </c>
      <c r="L15" s="77">
        <v>7500.61</v>
      </c>
      <c r="M15" s="77">
        <v>7190.38</v>
      </c>
      <c r="N15" s="77">
        <v>7497.84</v>
      </c>
      <c r="O15" s="77">
        <v>7253.64</v>
      </c>
      <c r="P15" s="77">
        <v>6660.23</v>
      </c>
      <c r="Q15" s="77">
        <f>7388-0.02</f>
        <v>7387.98</v>
      </c>
      <c r="R15" s="77">
        <v>7507.44</v>
      </c>
      <c r="S15" s="77">
        <v>7299.07</v>
      </c>
      <c r="T15" s="77">
        <v>7941.72</v>
      </c>
      <c r="U15" s="77">
        <f>7647.86+360</f>
        <v>8007.86</v>
      </c>
      <c r="V15" s="77">
        <v>7343.64</v>
      </c>
      <c r="W15" s="77"/>
      <c r="X15" s="77">
        <v>7211.2</v>
      </c>
      <c r="Y15" s="77"/>
      <c r="Z15" s="77">
        <v>5332.35</v>
      </c>
      <c r="AA15" s="77"/>
      <c r="AB15" s="77">
        <v>3840.25</v>
      </c>
      <c r="AC15" s="77"/>
      <c r="AD15" s="77">
        <v>157.6</v>
      </c>
      <c r="AE15" s="77"/>
      <c r="AF15" s="78" t="s">
        <v>66</v>
      </c>
    </row>
    <row r="16" spans="1:32" s="9" customFormat="1" ht="23.25" customHeight="1">
      <c r="A16" s="22" t="s">
        <v>35</v>
      </c>
      <c r="B16" s="41">
        <f>H16+J16+L16+N16+P16+R16+T16+V16+X16+Z16+AB16+AD16</f>
        <v>0</v>
      </c>
      <c r="C16" s="41"/>
      <c r="D16" s="41"/>
      <c r="E16" s="41">
        <f>I16+K16</f>
        <v>0</v>
      </c>
      <c r="F16" s="41"/>
      <c r="G16" s="41"/>
      <c r="H16" s="41"/>
      <c r="I16" s="41"/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55"/>
    </row>
    <row r="17" spans="1:32" s="9" customFormat="1" ht="25.5" customHeight="1">
      <c r="A17" s="22" t="s">
        <v>36</v>
      </c>
      <c r="B17" s="41">
        <f>H17+J17+L17+N17+P17+R17+T17+V17+X17+Z17+AB17+AD17</f>
        <v>0</v>
      </c>
      <c r="C17" s="41"/>
      <c r="D17" s="41"/>
      <c r="E17" s="41">
        <f>I17+K17</f>
        <v>0</v>
      </c>
      <c r="F17" s="41"/>
      <c r="G17" s="41"/>
      <c r="H17" s="41"/>
      <c r="I17" s="41"/>
      <c r="J17" s="41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55"/>
    </row>
    <row r="18" spans="1:32" s="9" customFormat="1" ht="25.5" customHeight="1">
      <c r="A18" s="22" t="s">
        <v>37</v>
      </c>
      <c r="B18" s="41">
        <f>H18+J18+L18+N18+P18+R18+T18+V18+X18+Z18+AB18+AD18</f>
        <v>0</v>
      </c>
      <c r="C18" s="41"/>
      <c r="D18" s="41"/>
      <c r="E18" s="41">
        <f>I18+K18</f>
        <v>0</v>
      </c>
      <c r="F18" s="41"/>
      <c r="G18" s="41"/>
      <c r="H18" s="41"/>
      <c r="I18" s="41"/>
      <c r="J18" s="41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55"/>
    </row>
    <row r="19" spans="1:32" s="9" customFormat="1" ht="158.25" customHeight="1">
      <c r="A19" s="20" t="s">
        <v>38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55"/>
    </row>
    <row r="20" spans="1:32" s="9" customFormat="1" ht="38.25" customHeight="1">
      <c r="A20" s="21" t="s">
        <v>33</v>
      </c>
      <c r="B20" s="41">
        <f aca="true" t="shared" si="1" ref="B20:AE20">B21+B22+B23+B24</f>
        <v>602.8000000000001</v>
      </c>
      <c r="C20" s="41">
        <f>J20+L20+N20+P20+R20+T20</f>
        <v>602.8000000000001</v>
      </c>
      <c r="D20" s="41">
        <v>602.8</v>
      </c>
      <c r="E20" s="41">
        <f>E21+E22+E23+E24</f>
        <v>602.8000000000001</v>
      </c>
      <c r="F20" s="41">
        <f t="shared" si="1"/>
        <v>100</v>
      </c>
      <c r="G20" s="41">
        <f>G21+G22+G23+G24</f>
        <v>100</v>
      </c>
      <c r="H20" s="41">
        <f t="shared" si="1"/>
        <v>0</v>
      </c>
      <c r="I20" s="41">
        <f t="shared" si="1"/>
        <v>0</v>
      </c>
      <c r="J20" s="41">
        <f t="shared" si="1"/>
        <v>58.9</v>
      </c>
      <c r="K20" s="41">
        <f t="shared" si="1"/>
        <v>0</v>
      </c>
      <c r="L20" s="41">
        <f t="shared" si="1"/>
        <v>98.16</v>
      </c>
      <c r="M20" s="41">
        <f t="shared" si="1"/>
        <v>0</v>
      </c>
      <c r="N20" s="41">
        <f t="shared" si="1"/>
        <v>117.11</v>
      </c>
      <c r="O20" s="41">
        <f t="shared" si="1"/>
        <v>215.95</v>
      </c>
      <c r="P20" s="41">
        <f t="shared" si="1"/>
        <v>86.07</v>
      </c>
      <c r="Q20" s="41">
        <f t="shared" si="1"/>
        <v>144.29</v>
      </c>
      <c r="R20" s="41">
        <f t="shared" si="1"/>
        <v>226.74</v>
      </c>
      <c r="S20" s="41">
        <f t="shared" si="1"/>
        <v>226.74</v>
      </c>
      <c r="T20" s="41">
        <f t="shared" si="1"/>
        <v>15.82</v>
      </c>
      <c r="U20" s="41">
        <f t="shared" si="1"/>
        <v>15.82</v>
      </c>
      <c r="V20" s="41">
        <f t="shared" si="1"/>
        <v>0</v>
      </c>
      <c r="W20" s="41">
        <f t="shared" si="1"/>
        <v>0</v>
      </c>
      <c r="X20" s="41">
        <f t="shared" si="1"/>
        <v>0</v>
      </c>
      <c r="Y20" s="41">
        <f t="shared" si="1"/>
        <v>0</v>
      </c>
      <c r="Z20" s="41">
        <f t="shared" si="1"/>
        <v>0</v>
      </c>
      <c r="AA20" s="41">
        <f t="shared" si="1"/>
        <v>0</v>
      </c>
      <c r="AB20" s="41">
        <f t="shared" si="1"/>
        <v>0</v>
      </c>
      <c r="AC20" s="41">
        <f t="shared" si="1"/>
        <v>0</v>
      </c>
      <c r="AD20" s="41">
        <f t="shared" si="1"/>
        <v>0</v>
      </c>
      <c r="AE20" s="41">
        <f t="shared" si="1"/>
        <v>0</v>
      </c>
      <c r="AF20" s="32"/>
    </row>
    <row r="21" spans="1:32" s="9" customFormat="1" ht="27" customHeight="1">
      <c r="A21" s="22" t="s">
        <v>34</v>
      </c>
      <c r="B21" s="41">
        <f>H21+J21+L21+N21+P21+R21+T21+V21+X21+Z21+AB21+AD21</f>
        <v>0</v>
      </c>
      <c r="C21" s="41"/>
      <c r="D21" s="41"/>
      <c r="E21" s="41"/>
      <c r="F21" s="41"/>
      <c r="G21" s="41"/>
      <c r="H21" s="41"/>
      <c r="I21" s="41"/>
      <c r="J21" s="41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55"/>
    </row>
    <row r="22" spans="1:32" s="9" customFormat="1" ht="23.25" customHeight="1">
      <c r="A22" s="22" t="s">
        <v>35</v>
      </c>
      <c r="B22" s="41">
        <f>H22+J22+L22+N22+P22+R22+T22+V22+X22+Z22+AB22+AD22</f>
        <v>0</v>
      </c>
      <c r="C22" s="41"/>
      <c r="D22" s="41"/>
      <c r="E22" s="41"/>
      <c r="F22" s="41"/>
      <c r="G22" s="41"/>
      <c r="H22" s="41"/>
      <c r="I22" s="41"/>
      <c r="J22" s="4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55"/>
    </row>
    <row r="23" spans="1:32" s="84" customFormat="1" ht="107.25" customHeight="1">
      <c r="A23" s="80" t="s">
        <v>36</v>
      </c>
      <c r="B23" s="81">
        <f>H23+J23+L23+N23+P23+R23+T23+V23+X23+Z23+AB23+AD23</f>
        <v>602.8000000000001</v>
      </c>
      <c r="C23" s="81">
        <f>C20</f>
        <v>602.8000000000001</v>
      </c>
      <c r="D23" s="81">
        <v>602.8</v>
      </c>
      <c r="E23" s="81">
        <f>K23+M23+O23+Q23+S23+U23</f>
        <v>602.8000000000001</v>
      </c>
      <c r="F23" s="81">
        <f>(K23+M23+O23+Q23+S23+U23)/B23*100</f>
        <v>100</v>
      </c>
      <c r="G23" s="81">
        <f>(K23+M23+O23+Q23+S23+U23)/C23*100</f>
        <v>100</v>
      </c>
      <c r="H23" s="81"/>
      <c r="I23" s="81"/>
      <c r="J23" s="81">
        <f>58.9</f>
        <v>58.9</v>
      </c>
      <c r="K23" s="82">
        <v>0</v>
      </c>
      <c r="L23" s="82">
        <v>98.16</v>
      </c>
      <c r="M23" s="82"/>
      <c r="N23" s="82">
        <v>117.11</v>
      </c>
      <c r="O23" s="82">
        <v>215.95</v>
      </c>
      <c r="P23" s="82">
        <v>86.07</v>
      </c>
      <c r="Q23" s="82">
        <v>144.29</v>
      </c>
      <c r="R23" s="82">
        <v>226.74</v>
      </c>
      <c r="S23" s="82">
        <v>226.74</v>
      </c>
      <c r="T23" s="82">
        <v>15.82</v>
      </c>
      <c r="U23" s="82">
        <v>15.82</v>
      </c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3"/>
    </row>
    <row r="24" spans="1:32" s="9" customFormat="1" ht="25.5" customHeight="1">
      <c r="A24" s="22" t="s">
        <v>37</v>
      </c>
      <c r="B24" s="41">
        <f>H24+J24+L24+N24+P24+R24+T24+V24+X24+Z24+AB24+AD24</f>
        <v>0</v>
      </c>
      <c r="C24" s="41"/>
      <c r="D24" s="41"/>
      <c r="E24" s="41"/>
      <c r="F24" s="41"/>
      <c r="G24" s="41"/>
      <c r="H24" s="41"/>
      <c r="I24" s="41"/>
      <c r="J24" s="41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55"/>
    </row>
    <row r="25" spans="1:32" s="10" customFormat="1" ht="71.25" customHeight="1">
      <c r="A25" s="23" t="s">
        <v>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52"/>
    </row>
    <row r="26" spans="1:32" s="10" customFormat="1" ht="15.75">
      <c r="A26" s="22" t="s">
        <v>31</v>
      </c>
      <c r="B26" s="41"/>
      <c r="C26" s="53"/>
      <c r="D26" s="5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32"/>
    </row>
    <row r="27" spans="1:32" s="10" customFormat="1" ht="15.75">
      <c r="A27" s="22" t="s">
        <v>40</v>
      </c>
      <c r="B27" s="46"/>
      <c r="C27" s="53"/>
      <c r="D27" s="5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32"/>
    </row>
    <row r="28" spans="1:32" s="9" customFormat="1" ht="38.25" customHeight="1">
      <c r="A28" s="21" t="s">
        <v>33</v>
      </c>
      <c r="B28" s="41">
        <f aca="true" t="shared" si="2" ref="B28:AE28">B29+B30+B31+B32</f>
        <v>18803</v>
      </c>
      <c r="C28" s="41">
        <f>C29+C30+C31+C32</f>
        <v>11943.49</v>
      </c>
      <c r="D28" s="41">
        <f t="shared" si="2"/>
        <v>10573.4</v>
      </c>
      <c r="E28" s="41">
        <f t="shared" si="2"/>
        <v>10427.779999999999</v>
      </c>
      <c r="F28" s="41">
        <f>F29+F30+F31+F32</f>
        <v>55.45806520236132</v>
      </c>
      <c r="G28" s="41">
        <f t="shared" si="2"/>
        <v>87.30932080991401</v>
      </c>
      <c r="H28" s="41">
        <f>H29+H30+H31+H32</f>
        <v>2718.65</v>
      </c>
      <c r="I28" s="41">
        <f t="shared" si="2"/>
        <v>2444.5</v>
      </c>
      <c r="J28" s="41">
        <f t="shared" si="2"/>
        <v>1522.77</v>
      </c>
      <c r="K28" s="41">
        <f t="shared" si="2"/>
        <v>1191.1</v>
      </c>
      <c r="L28" s="41">
        <f t="shared" si="2"/>
        <v>1213.29</v>
      </c>
      <c r="M28" s="41">
        <f t="shared" si="2"/>
        <v>1264.56</v>
      </c>
      <c r="N28" s="41">
        <f t="shared" si="2"/>
        <v>1183.09</v>
      </c>
      <c r="O28" s="41">
        <f t="shared" si="2"/>
        <v>1480.39</v>
      </c>
      <c r="P28" s="41">
        <f t="shared" si="2"/>
        <v>1926.79</v>
      </c>
      <c r="Q28" s="41">
        <f t="shared" si="2"/>
        <v>1507.3</v>
      </c>
      <c r="R28" s="41">
        <f t="shared" si="2"/>
        <v>737.4</v>
      </c>
      <c r="S28" s="41">
        <f t="shared" si="2"/>
        <v>603.13</v>
      </c>
      <c r="T28" s="41">
        <f t="shared" si="2"/>
        <v>2641.5</v>
      </c>
      <c r="U28" s="41">
        <f t="shared" si="2"/>
        <v>1936.8</v>
      </c>
      <c r="V28" s="41">
        <f t="shared" si="2"/>
        <v>1154.34</v>
      </c>
      <c r="W28" s="41">
        <f t="shared" si="2"/>
        <v>0</v>
      </c>
      <c r="X28" s="41">
        <f t="shared" si="2"/>
        <v>851.61</v>
      </c>
      <c r="Y28" s="41">
        <f t="shared" si="2"/>
        <v>0</v>
      </c>
      <c r="Z28" s="41">
        <f t="shared" si="2"/>
        <v>1351.14</v>
      </c>
      <c r="AA28" s="41">
        <f t="shared" si="2"/>
        <v>0</v>
      </c>
      <c r="AB28" s="41">
        <f t="shared" si="2"/>
        <v>596.7</v>
      </c>
      <c r="AC28" s="41">
        <f t="shared" si="2"/>
        <v>0</v>
      </c>
      <c r="AD28" s="41">
        <f t="shared" si="2"/>
        <v>2905.72</v>
      </c>
      <c r="AE28" s="41">
        <f t="shared" si="2"/>
        <v>0</v>
      </c>
      <c r="AF28" s="32"/>
    </row>
    <row r="29" spans="1:32" s="79" customFormat="1" ht="177.75" customHeight="1">
      <c r="A29" s="74" t="s">
        <v>34</v>
      </c>
      <c r="B29" s="75">
        <f>H29+J29+L29+N29+P29+R29+T29+V29+X29+Z29+AB29+AD29</f>
        <v>18803</v>
      </c>
      <c r="C29" s="75">
        <f>H29+J29+L29+N29+P29+R29+T29</f>
        <v>11943.49</v>
      </c>
      <c r="D29" s="75">
        <f>2520+1116.7+353+1300+1430+1483.7+870+1500</f>
        <v>10573.4</v>
      </c>
      <c r="E29" s="75">
        <f>I29+K29+M29+O29+Q29+S29+U29</f>
        <v>10427.779999999999</v>
      </c>
      <c r="F29" s="75">
        <f>(K29+M29+O29+I29+Q29+S29+U29)/B29*100</f>
        <v>55.45806520236132</v>
      </c>
      <c r="G29" s="75">
        <f>(K29+I29+M29+O29+Q29+S29+U29)/C29*100</f>
        <v>87.30932080991401</v>
      </c>
      <c r="H29" s="76">
        <v>2718.65</v>
      </c>
      <c r="I29" s="76">
        <v>2444.5</v>
      </c>
      <c r="J29" s="76">
        <v>1522.77</v>
      </c>
      <c r="K29" s="77">
        <v>1191.1</v>
      </c>
      <c r="L29" s="77">
        <v>1213.29</v>
      </c>
      <c r="M29" s="77">
        <v>1264.56</v>
      </c>
      <c r="N29" s="77">
        <v>1183.09</v>
      </c>
      <c r="O29" s="77">
        <v>1480.39</v>
      </c>
      <c r="P29" s="77">
        <v>1926.79</v>
      </c>
      <c r="Q29" s="77">
        <v>1507.3</v>
      </c>
      <c r="R29" s="77">
        <v>737.4</v>
      </c>
      <c r="S29" s="77">
        <v>603.13</v>
      </c>
      <c r="T29" s="77">
        <v>2641.5</v>
      </c>
      <c r="U29" s="77">
        <v>1936.8</v>
      </c>
      <c r="V29" s="77">
        <v>1154.34</v>
      </c>
      <c r="W29" s="77"/>
      <c r="X29" s="77">
        <v>851.61</v>
      </c>
      <c r="Y29" s="77"/>
      <c r="Z29" s="77">
        <v>1351.14</v>
      </c>
      <c r="AA29" s="77"/>
      <c r="AB29" s="77">
        <v>596.7</v>
      </c>
      <c r="AC29" s="77"/>
      <c r="AD29" s="77">
        <v>2905.72</v>
      </c>
      <c r="AE29" s="77"/>
      <c r="AF29" s="78" t="s">
        <v>67</v>
      </c>
    </row>
    <row r="30" spans="1:32" s="9" customFormat="1" ht="23.25" customHeight="1">
      <c r="A30" s="22" t="s">
        <v>35</v>
      </c>
      <c r="B30" s="41">
        <f>H30+J30+L30+N30+P30+R30+T30+V30+X30+Z30+AB30+AD30</f>
        <v>0</v>
      </c>
      <c r="C30" s="41"/>
      <c r="D30" s="41"/>
      <c r="E30" s="41"/>
      <c r="F30" s="41"/>
      <c r="G30" s="41"/>
      <c r="H30" s="41"/>
      <c r="I30" s="41"/>
      <c r="J30" s="41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55"/>
    </row>
    <row r="31" spans="1:32" s="9" customFormat="1" ht="25.5" customHeight="1">
      <c r="A31" s="22" t="s">
        <v>36</v>
      </c>
      <c r="B31" s="41">
        <f>H31+J31+L31+N31+P31+R31+T31+V31+X31+Z31+AB31+AD31</f>
        <v>0</v>
      </c>
      <c r="C31" s="41"/>
      <c r="D31" s="41"/>
      <c r="E31" s="41"/>
      <c r="F31" s="41"/>
      <c r="G31" s="41"/>
      <c r="H31" s="41"/>
      <c r="I31" s="41"/>
      <c r="J31" s="41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55"/>
    </row>
    <row r="32" spans="1:32" s="9" customFormat="1" ht="25.5" customHeight="1">
      <c r="A32" s="22" t="s">
        <v>37</v>
      </c>
      <c r="B32" s="41">
        <f>H32+J32+L32+N32+P32+R32+T32+V32+X32+Z32+AB32+AD32</f>
        <v>0</v>
      </c>
      <c r="C32" s="41"/>
      <c r="D32" s="41"/>
      <c r="E32" s="41"/>
      <c r="F32" s="41"/>
      <c r="G32" s="41"/>
      <c r="H32" s="41"/>
      <c r="I32" s="41"/>
      <c r="J32" s="41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55"/>
    </row>
    <row r="33" spans="1:32" s="10" customFormat="1" ht="47.25">
      <c r="A33" s="24" t="s">
        <v>41</v>
      </c>
      <c r="B33" s="46"/>
      <c r="C33" s="53"/>
      <c r="D33" s="5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32"/>
    </row>
    <row r="34" spans="1:32" s="10" customFormat="1" ht="15.75">
      <c r="A34" s="22" t="s">
        <v>31</v>
      </c>
      <c r="B34" s="46"/>
      <c r="C34" s="53"/>
      <c r="D34" s="5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32"/>
    </row>
    <row r="35" spans="1:32" s="10" customFormat="1" ht="110.25">
      <c r="A35" s="22" t="s">
        <v>42</v>
      </c>
      <c r="B35" s="46"/>
      <c r="C35" s="53"/>
      <c r="D35" s="5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32"/>
    </row>
    <row r="36" spans="1:32" s="9" customFormat="1" ht="38.25" customHeight="1">
      <c r="A36" s="21" t="s">
        <v>33</v>
      </c>
      <c r="B36" s="41">
        <f aca="true" t="shared" si="3" ref="B36:AE36">B37+B38+B39+B40</f>
        <v>25266.53</v>
      </c>
      <c r="C36" s="41">
        <f t="shared" si="3"/>
        <v>18797.78</v>
      </c>
      <c r="D36" s="41">
        <f t="shared" si="3"/>
        <v>18193.6</v>
      </c>
      <c r="E36" s="41">
        <f t="shared" si="3"/>
        <v>16689.39</v>
      </c>
      <c r="F36" s="41">
        <f>F37+F38+F39+F40</f>
        <v>131.96251257015263</v>
      </c>
      <c r="G36" s="41">
        <f t="shared" si="3"/>
        <v>176.901600770355</v>
      </c>
      <c r="H36" s="41">
        <f t="shared" si="3"/>
        <v>0</v>
      </c>
      <c r="I36" s="41">
        <f t="shared" si="3"/>
        <v>0</v>
      </c>
      <c r="J36" s="41">
        <f t="shared" si="3"/>
        <v>67.36</v>
      </c>
      <c r="K36" s="41">
        <f t="shared" si="3"/>
        <v>52.9</v>
      </c>
      <c r="L36" s="41">
        <f t="shared" si="3"/>
        <v>322</v>
      </c>
      <c r="M36" s="41">
        <f t="shared" si="3"/>
        <v>112.60000000000001</v>
      </c>
      <c r="N36" s="41">
        <f t="shared" si="3"/>
        <v>430.15999999999997</v>
      </c>
      <c r="O36" s="41">
        <f t="shared" si="3"/>
        <v>13.58</v>
      </c>
      <c r="P36" s="41">
        <f t="shared" si="3"/>
        <v>8988.1</v>
      </c>
      <c r="Q36" s="41">
        <f t="shared" si="3"/>
        <v>5020.01</v>
      </c>
      <c r="R36" s="41">
        <f t="shared" si="3"/>
        <v>3851.36</v>
      </c>
      <c r="S36" s="41">
        <f t="shared" si="3"/>
        <v>6855.1</v>
      </c>
      <c r="T36" s="41">
        <f t="shared" si="3"/>
        <v>5138.8</v>
      </c>
      <c r="U36" s="41">
        <f t="shared" si="3"/>
        <v>4635.2</v>
      </c>
      <c r="V36" s="41">
        <f t="shared" si="3"/>
        <v>5609.4</v>
      </c>
      <c r="W36" s="41">
        <f t="shared" si="3"/>
        <v>0</v>
      </c>
      <c r="X36" s="41">
        <f t="shared" si="3"/>
        <v>0.9</v>
      </c>
      <c r="Y36" s="41">
        <f t="shared" si="3"/>
        <v>0</v>
      </c>
      <c r="Z36" s="41">
        <f t="shared" si="3"/>
        <v>209.32999999999998</v>
      </c>
      <c r="AA36" s="41">
        <f t="shared" si="3"/>
        <v>0</v>
      </c>
      <c r="AB36" s="41">
        <f t="shared" si="3"/>
        <v>649.12</v>
      </c>
      <c r="AC36" s="41">
        <f t="shared" si="3"/>
        <v>0</v>
      </c>
      <c r="AD36" s="41">
        <f t="shared" si="3"/>
        <v>0</v>
      </c>
      <c r="AE36" s="41">
        <f t="shared" si="3"/>
        <v>0</v>
      </c>
      <c r="AF36" s="32"/>
    </row>
    <row r="37" spans="1:33" s="89" customFormat="1" ht="124.5" customHeight="1">
      <c r="A37" s="85" t="s">
        <v>34</v>
      </c>
      <c r="B37" s="86">
        <f>H37+J37+L37+N37+P37+R37+T37+V37+X37+Z37+AB37+AD37</f>
        <v>14071.89</v>
      </c>
      <c r="C37" s="86">
        <f>J37+L37+N37+P37+R37+T37</f>
        <v>10057.31</v>
      </c>
      <c r="D37" s="86">
        <f>5431.2+4471.8</f>
        <v>9903</v>
      </c>
      <c r="E37" s="86">
        <f>K37+M37+O37+Q37+S37+U37</f>
        <v>9373.9</v>
      </c>
      <c r="F37" s="86">
        <f>(K37+M37+O37+Q37+S37+U37)/B37*100</f>
        <v>66.61436381324755</v>
      </c>
      <c r="G37" s="86">
        <f>(K37+M37+O37+Q37+S37+U37)/C37*100</f>
        <v>93.2048430445119</v>
      </c>
      <c r="H37" s="86"/>
      <c r="I37" s="86"/>
      <c r="J37" s="86"/>
      <c r="K37" s="87"/>
      <c r="L37" s="87">
        <v>237.72</v>
      </c>
      <c r="M37" s="87">
        <v>22.62</v>
      </c>
      <c r="N37" s="87">
        <f>384.9+22.63</f>
        <v>407.53</v>
      </c>
      <c r="O37" s="87">
        <f>13.58</f>
        <v>13.58</v>
      </c>
      <c r="P37" s="87">
        <v>5402.5</v>
      </c>
      <c r="Q37" s="87">
        <f>219.3+2906.9</f>
        <v>3126.2000000000003</v>
      </c>
      <c r="R37" s="87">
        <v>2363.76</v>
      </c>
      <c r="S37" s="87">
        <f>4252.5+427</f>
        <v>4679.5</v>
      </c>
      <c r="T37" s="87">
        <v>1645.8</v>
      </c>
      <c r="U37" s="87">
        <v>1532</v>
      </c>
      <c r="V37" s="87">
        <v>3878.4</v>
      </c>
      <c r="W37" s="87"/>
      <c r="X37" s="87">
        <v>0.45</v>
      </c>
      <c r="Y37" s="87"/>
      <c r="Z37" s="87">
        <v>113.1</v>
      </c>
      <c r="AA37" s="87"/>
      <c r="AB37" s="87">
        <v>22.63</v>
      </c>
      <c r="AC37" s="87"/>
      <c r="AD37" s="87"/>
      <c r="AE37" s="87"/>
      <c r="AF37" s="101" t="s">
        <v>68</v>
      </c>
      <c r="AG37" s="89" t="s">
        <v>61</v>
      </c>
    </row>
    <row r="38" spans="1:32" s="89" customFormat="1" ht="194.25" customHeight="1">
      <c r="A38" s="85" t="s">
        <v>35</v>
      </c>
      <c r="B38" s="86">
        <f>H38+J38+L38+N38+P38+R38+T38+V38+X38+Z38+AB38+AD38</f>
        <v>11194.64</v>
      </c>
      <c r="C38" s="86">
        <f>J38+L38+N38+P38+R38+T38</f>
        <v>8740.47</v>
      </c>
      <c r="D38" s="86">
        <f>8070.1+220.5</f>
        <v>8290.6</v>
      </c>
      <c r="E38" s="86">
        <f>K38+M38+O38+Q38+S38+U38</f>
        <v>7315.49</v>
      </c>
      <c r="F38" s="86">
        <f>(K38+M38+O38+Q38+S38+U38)/B38*100</f>
        <v>65.34814875690509</v>
      </c>
      <c r="G38" s="86">
        <f>(K38+M38+O38+Q38+S38+U38)/C38*100</f>
        <v>83.69675772584311</v>
      </c>
      <c r="H38" s="86"/>
      <c r="I38" s="86"/>
      <c r="J38" s="95">
        <v>67.36</v>
      </c>
      <c r="K38" s="87">
        <v>52.9</v>
      </c>
      <c r="L38" s="87">
        <v>84.28</v>
      </c>
      <c r="M38" s="87">
        <v>89.98</v>
      </c>
      <c r="N38" s="87">
        <v>22.63</v>
      </c>
      <c r="O38" s="87"/>
      <c r="P38" s="87">
        <v>3585.6</v>
      </c>
      <c r="Q38" s="87">
        <f>64.5+1829.31</f>
        <v>1893.81</v>
      </c>
      <c r="R38" s="87">
        <v>1487.6</v>
      </c>
      <c r="S38" s="87">
        <f>285+1890.6</f>
        <v>2175.6</v>
      </c>
      <c r="T38" s="87">
        <v>3493</v>
      </c>
      <c r="U38" s="87">
        <v>3103.2</v>
      </c>
      <c r="V38" s="87">
        <v>1731</v>
      </c>
      <c r="W38" s="87"/>
      <c r="X38" s="87">
        <v>0.45</v>
      </c>
      <c r="Y38" s="87"/>
      <c r="Z38" s="87">
        <v>96.23</v>
      </c>
      <c r="AA38" s="87"/>
      <c r="AB38" s="93">
        <v>626.49</v>
      </c>
      <c r="AC38" s="87"/>
      <c r="AD38" s="87"/>
      <c r="AE38" s="87"/>
      <c r="AF38" s="102"/>
    </row>
    <row r="39" spans="1:32" s="9" customFormat="1" ht="25.5" customHeight="1">
      <c r="A39" s="22" t="s">
        <v>36</v>
      </c>
      <c r="B39" s="41">
        <f>H39+J39+L39+N39+P39+R39+T39+V39+X39+Z39+AB39+AD39</f>
        <v>0</v>
      </c>
      <c r="C39" s="41">
        <v>0</v>
      </c>
      <c r="D39" s="41">
        <v>0</v>
      </c>
      <c r="E39" s="41"/>
      <c r="F39" s="41"/>
      <c r="G39" s="41"/>
      <c r="H39" s="41"/>
      <c r="I39" s="41"/>
      <c r="J39" s="41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55"/>
    </row>
    <row r="40" spans="1:38" s="9" customFormat="1" ht="25.5" customHeight="1">
      <c r="A40" s="22" t="s">
        <v>37</v>
      </c>
      <c r="B40" s="68"/>
      <c r="C40" s="67"/>
      <c r="D40" s="67"/>
      <c r="E40" s="41"/>
      <c r="F40" s="41"/>
      <c r="G40" s="41"/>
      <c r="H40" s="41"/>
      <c r="I40" s="41"/>
      <c r="J40" s="41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64"/>
      <c r="Y40" s="42"/>
      <c r="Z40" s="42"/>
      <c r="AA40" s="42"/>
      <c r="AB40" s="42"/>
      <c r="AC40" s="42"/>
      <c r="AD40" s="42"/>
      <c r="AE40" s="42"/>
      <c r="AF40" s="55"/>
      <c r="AG40" s="65"/>
      <c r="AH40" s="65" t="s">
        <v>57</v>
      </c>
      <c r="AI40" s="65"/>
      <c r="AJ40" s="65"/>
      <c r="AK40" s="65"/>
      <c r="AL40" s="66"/>
    </row>
    <row r="41" spans="1:32" s="10" customFormat="1" ht="137.25" customHeight="1">
      <c r="A41" s="22" t="s">
        <v>43</v>
      </c>
      <c r="B41" s="46"/>
      <c r="C41" s="53"/>
      <c r="D41" s="5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32"/>
    </row>
    <row r="42" spans="1:32" s="9" customFormat="1" ht="38.25" customHeight="1">
      <c r="A42" s="21" t="s">
        <v>33</v>
      </c>
      <c r="B42" s="41">
        <f aca="true" t="shared" si="4" ref="B42:AE42">B43+B44+B45+B46</f>
        <v>3261.2</v>
      </c>
      <c r="C42" s="41">
        <f>C43+C44+C45+C46</f>
        <v>2525</v>
      </c>
      <c r="D42" s="41">
        <f>D43+D44+D45+D46</f>
        <v>1227.68</v>
      </c>
      <c r="E42" s="41">
        <f t="shared" si="4"/>
        <v>613.84</v>
      </c>
      <c r="F42" s="41">
        <f t="shared" si="4"/>
        <v>18.822519318042442</v>
      </c>
      <c r="G42" s="41">
        <f t="shared" si="4"/>
        <v>24.31049504950495</v>
      </c>
      <c r="H42" s="41">
        <f t="shared" si="4"/>
        <v>0</v>
      </c>
      <c r="I42" s="41">
        <f t="shared" si="4"/>
        <v>0</v>
      </c>
      <c r="J42" s="41">
        <f t="shared" si="4"/>
        <v>0</v>
      </c>
      <c r="K42" s="41">
        <f t="shared" si="4"/>
        <v>0</v>
      </c>
      <c r="L42" s="41">
        <f t="shared" si="4"/>
        <v>0</v>
      </c>
      <c r="M42" s="41">
        <f t="shared" si="4"/>
        <v>0</v>
      </c>
      <c r="N42" s="41">
        <f t="shared" si="4"/>
        <v>70.7</v>
      </c>
      <c r="O42" s="41">
        <f t="shared" si="4"/>
        <v>0</v>
      </c>
      <c r="P42" s="41">
        <f t="shared" si="4"/>
        <v>2126</v>
      </c>
      <c r="Q42" s="41">
        <f t="shared" si="4"/>
        <v>613.84</v>
      </c>
      <c r="R42" s="41">
        <f t="shared" si="4"/>
        <v>328.3</v>
      </c>
      <c r="S42" s="41">
        <f t="shared" si="4"/>
        <v>0</v>
      </c>
      <c r="T42" s="41">
        <f t="shared" si="4"/>
        <v>252.5</v>
      </c>
      <c r="U42" s="41">
        <f t="shared" si="4"/>
        <v>0</v>
      </c>
      <c r="V42" s="41">
        <f t="shared" si="4"/>
        <v>252.5</v>
      </c>
      <c r="W42" s="41">
        <f t="shared" si="4"/>
        <v>0</v>
      </c>
      <c r="X42" s="41">
        <f t="shared" si="4"/>
        <v>101</v>
      </c>
      <c r="Y42" s="41">
        <f t="shared" si="4"/>
        <v>0</v>
      </c>
      <c r="Z42" s="41">
        <f t="shared" si="4"/>
        <v>130.2</v>
      </c>
      <c r="AA42" s="41">
        <f t="shared" si="4"/>
        <v>0</v>
      </c>
      <c r="AB42" s="41">
        <f t="shared" si="4"/>
        <v>0</v>
      </c>
      <c r="AC42" s="41">
        <f t="shared" si="4"/>
        <v>0</v>
      </c>
      <c r="AD42" s="41">
        <f t="shared" si="4"/>
        <v>0</v>
      </c>
      <c r="AE42" s="41">
        <f t="shared" si="4"/>
        <v>0</v>
      </c>
      <c r="AF42" s="32"/>
    </row>
    <row r="43" spans="1:32" s="89" customFormat="1" ht="78.75" customHeight="1">
      <c r="A43" s="85" t="s">
        <v>34</v>
      </c>
      <c r="B43" s="86">
        <f>H43+J43+L43+N43+P43+R43+T43+V43+X43+Z43+AB43+AD43</f>
        <v>3261.2</v>
      </c>
      <c r="C43" s="86">
        <f>H43+J43+L43+N43+P43+R43</f>
        <v>2525</v>
      </c>
      <c r="D43" s="86">
        <v>1227.68</v>
      </c>
      <c r="E43" s="86">
        <f>Q43+S43</f>
        <v>613.84</v>
      </c>
      <c r="F43" s="86">
        <f>(I43+K43+M43+O43+Q43+S43)/B43*100</f>
        <v>18.822519318042442</v>
      </c>
      <c r="G43" s="86">
        <f>(I43+K43+M43+O43+Q43+S43)/C43*100</f>
        <v>24.31049504950495</v>
      </c>
      <c r="H43" s="86"/>
      <c r="I43" s="86"/>
      <c r="J43" s="86"/>
      <c r="K43" s="87"/>
      <c r="L43" s="87"/>
      <c r="M43" s="87"/>
      <c r="N43" s="87">
        <v>70.7</v>
      </c>
      <c r="O43" s="87"/>
      <c r="P43" s="87">
        <v>2126</v>
      </c>
      <c r="Q43" s="87">
        <v>613.84</v>
      </c>
      <c r="R43" s="87">
        <v>328.3</v>
      </c>
      <c r="S43" s="87"/>
      <c r="T43" s="87">
        <v>252.5</v>
      </c>
      <c r="U43" s="87"/>
      <c r="V43" s="87">
        <v>252.5</v>
      </c>
      <c r="W43" s="87"/>
      <c r="X43" s="87">
        <v>101</v>
      </c>
      <c r="Y43" s="87"/>
      <c r="Z43" s="87">
        <v>130.2</v>
      </c>
      <c r="AA43" s="87"/>
      <c r="AB43" s="87"/>
      <c r="AC43" s="87"/>
      <c r="AD43" s="87"/>
      <c r="AE43" s="87"/>
      <c r="AF43" s="88" t="s">
        <v>60</v>
      </c>
    </row>
    <row r="44" spans="1:32" s="9" customFormat="1" ht="23.25" customHeight="1">
      <c r="A44" s="22" t="s">
        <v>35</v>
      </c>
      <c r="B44" s="41">
        <f>H44+J44+L44+N44+P44+R44+T44+V44+X44+Z44+AB44+AD44</f>
        <v>0</v>
      </c>
      <c r="C44" s="41"/>
      <c r="D44" s="41"/>
      <c r="E44" s="41"/>
      <c r="F44" s="41"/>
      <c r="G44" s="41"/>
      <c r="H44" s="41"/>
      <c r="I44" s="41"/>
      <c r="J44" s="41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55"/>
    </row>
    <row r="45" spans="1:32" s="9" customFormat="1" ht="25.5" customHeight="1">
      <c r="A45" s="22" t="s">
        <v>36</v>
      </c>
      <c r="B45" s="41">
        <f>H45+J45+L45+N45+P45+R45+T45+V45+X45+Z45+AB45+AD45</f>
        <v>0</v>
      </c>
      <c r="C45" s="41"/>
      <c r="D45" s="41"/>
      <c r="E45" s="41"/>
      <c r="F45" s="41"/>
      <c r="G45" s="41"/>
      <c r="H45" s="41"/>
      <c r="I45" s="41"/>
      <c r="J45" s="41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55"/>
    </row>
    <row r="46" spans="1:32" s="9" customFormat="1" ht="25.5" customHeight="1">
      <c r="A46" s="22" t="s">
        <v>37</v>
      </c>
      <c r="B46" s="41">
        <f>H46+J46+L46+N46+P46+R46+T46+V46+X46+Z46+AB46+AD46</f>
        <v>0</v>
      </c>
      <c r="C46" s="41"/>
      <c r="D46" s="41"/>
      <c r="E46" s="41"/>
      <c r="F46" s="41"/>
      <c r="G46" s="41"/>
      <c r="H46" s="41"/>
      <c r="I46" s="41"/>
      <c r="J46" s="41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55"/>
    </row>
    <row r="47" spans="1:32" s="10" customFormat="1" ht="102.75" customHeight="1">
      <c r="A47" s="22" t="s">
        <v>44</v>
      </c>
      <c r="B47" s="46"/>
      <c r="C47" s="53"/>
      <c r="D47" s="5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32"/>
    </row>
    <row r="48" spans="1:32" s="9" customFormat="1" ht="38.25" customHeight="1">
      <c r="A48" s="21" t="s">
        <v>33</v>
      </c>
      <c r="B48" s="41">
        <f aca="true" t="shared" si="5" ref="B48:AE48">B49+B50+B51+B52</f>
        <v>1706.8000000000002</v>
      </c>
      <c r="C48" s="41">
        <f>C49+C50+C51+C52</f>
        <v>1020.59</v>
      </c>
      <c r="D48" s="41">
        <f>D49+D50+D51+D52</f>
        <v>1020.57</v>
      </c>
      <c r="E48" s="41">
        <f t="shared" si="5"/>
        <v>1020.01</v>
      </c>
      <c r="F48" s="41">
        <f t="shared" si="5"/>
        <v>59.76154206702601</v>
      </c>
      <c r="G48" s="41">
        <f t="shared" si="5"/>
        <v>99.94317012708335</v>
      </c>
      <c r="H48" s="41">
        <f t="shared" si="5"/>
        <v>0</v>
      </c>
      <c r="I48" s="41">
        <f t="shared" si="5"/>
        <v>0</v>
      </c>
      <c r="J48" s="41">
        <f t="shared" si="5"/>
        <v>42</v>
      </c>
      <c r="K48" s="41">
        <f t="shared" si="5"/>
        <v>42</v>
      </c>
      <c r="L48" s="41">
        <f t="shared" si="5"/>
        <v>0</v>
      </c>
      <c r="M48" s="41">
        <f t="shared" si="5"/>
        <v>0</v>
      </c>
      <c r="N48" s="41">
        <f t="shared" si="5"/>
        <v>193.06</v>
      </c>
      <c r="O48" s="41">
        <f t="shared" si="5"/>
        <v>193.06</v>
      </c>
      <c r="P48" s="41">
        <f t="shared" si="5"/>
        <v>414.9</v>
      </c>
      <c r="Q48" s="41">
        <f t="shared" si="5"/>
        <v>8.75</v>
      </c>
      <c r="R48" s="41">
        <f t="shared" si="5"/>
        <v>22.12</v>
      </c>
      <c r="S48" s="41">
        <f t="shared" si="5"/>
        <v>427.69</v>
      </c>
      <c r="T48" s="41">
        <f t="shared" si="5"/>
        <v>348.51</v>
      </c>
      <c r="U48" s="41">
        <f t="shared" si="5"/>
        <v>348.51</v>
      </c>
      <c r="V48" s="41">
        <f t="shared" si="5"/>
        <v>359.8</v>
      </c>
      <c r="W48" s="41">
        <f t="shared" si="5"/>
        <v>0</v>
      </c>
      <c r="X48" s="41">
        <f t="shared" si="5"/>
        <v>326.39</v>
      </c>
      <c r="Y48" s="41">
        <f t="shared" si="5"/>
        <v>0</v>
      </c>
      <c r="Z48" s="41">
        <f t="shared" si="5"/>
        <v>0</v>
      </c>
      <c r="AA48" s="41">
        <f t="shared" si="5"/>
        <v>0</v>
      </c>
      <c r="AB48" s="41">
        <f t="shared" si="5"/>
        <v>0</v>
      </c>
      <c r="AC48" s="41">
        <f t="shared" si="5"/>
        <v>0</v>
      </c>
      <c r="AD48" s="41">
        <f t="shared" si="5"/>
        <v>0.02</v>
      </c>
      <c r="AE48" s="41">
        <f t="shared" si="5"/>
        <v>0</v>
      </c>
      <c r="AF48" s="32"/>
    </row>
    <row r="49" spans="1:32" s="9" customFormat="1" ht="27" customHeight="1">
      <c r="A49" s="22" t="s">
        <v>34</v>
      </c>
      <c r="B49" s="41">
        <f>H49+J49+L49+N49+P49+R49+T49+V49+X49+Z49+AB49+AD49</f>
        <v>0</v>
      </c>
      <c r="C49" s="41"/>
      <c r="D49" s="41"/>
      <c r="E49" s="41"/>
      <c r="F49" s="41"/>
      <c r="G49" s="41"/>
      <c r="H49" s="41"/>
      <c r="I49" s="41"/>
      <c r="J49" s="44">
        <v>0</v>
      </c>
      <c r="K49" s="44"/>
      <c r="L49" s="44">
        <v>0</v>
      </c>
      <c r="M49" s="44"/>
      <c r="N49" s="44">
        <v>0</v>
      </c>
      <c r="O49" s="44"/>
      <c r="P49" s="44">
        <v>0</v>
      </c>
      <c r="Q49" s="44"/>
      <c r="R49" s="44">
        <v>0</v>
      </c>
      <c r="S49" s="44"/>
      <c r="T49" s="44">
        <v>0</v>
      </c>
      <c r="U49" s="44"/>
      <c r="V49" s="44">
        <v>0</v>
      </c>
      <c r="W49" s="44"/>
      <c r="X49" s="44">
        <v>0</v>
      </c>
      <c r="Y49" s="44"/>
      <c r="Z49" s="44">
        <v>0</v>
      </c>
      <c r="AA49" s="44"/>
      <c r="AB49" s="44">
        <v>0</v>
      </c>
      <c r="AC49" s="44"/>
      <c r="AD49" s="44">
        <v>0</v>
      </c>
      <c r="AE49" s="45"/>
      <c r="AF49" s="54"/>
    </row>
    <row r="50" spans="1:32" s="89" customFormat="1" ht="93.75" customHeight="1">
      <c r="A50" s="85" t="s">
        <v>35</v>
      </c>
      <c r="B50" s="86">
        <f>H50+J50+L50+N50+P50+R50+T50+V50+X50+Z50+AB50+AD50</f>
        <v>1706.8000000000002</v>
      </c>
      <c r="C50" s="86">
        <f>J50+L50+N50+P50+R50+T50</f>
        <v>1020.59</v>
      </c>
      <c r="D50" s="86">
        <v>1020.57</v>
      </c>
      <c r="E50" s="86">
        <f>K50+M50+O50+Q50+S50+U50</f>
        <v>1020.01</v>
      </c>
      <c r="F50" s="86">
        <f>(K50+M50+O50+Q50+S50+U50)/B50*100</f>
        <v>59.76154206702601</v>
      </c>
      <c r="G50" s="86">
        <f>(K50+M50+O50+Q50+S50+U50)/C50*100</f>
        <v>99.94317012708335</v>
      </c>
      <c r="H50" s="86"/>
      <c r="I50" s="86"/>
      <c r="J50" s="90">
        <f>42</f>
        <v>42</v>
      </c>
      <c r="K50" s="90">
        <v>42</v>
      </c>
      <c r="L50" s="90">
        <v>0</v>
      </c>
      <c r="M50" s="90"/>
      <c r="N50" s="90">
        <v>193.06</v>
      </c>
      <c r="O50" s="90">
        <v>193.06</v>
      </c>
      <c r="P50" s="90">
        <v>414.9</v>
      </c>
      <c r="Q50" s="90">
        <v>8.75</v>
      </c>
      <c r="R50" s="90">
        <v>22.12</v>
      </c>
      <c r="S50" s="90">
        <v>427.69</v>
      </c>
      <c r="T50" s="90">
        <v>348.51</v>
      </c>
      <c r="U50" s="90">
        <v>348.51</v>
      </c>
      <c r="V50" s="90">
        <v>359.8</v>
      </c>
      <c r="W50" s="90"/>
      <c r="X50" s="90">
        <v>326.39</v>
      </c>
      <c r="Y50" s="90"/>
      <c r="Z50" s="90">
        <v>0</v>
      </c>
      <c r="AA50" s="90"/>
      <c r="AB50" s="90">
        <v>0</v>
      </c>
      <c r="AC50" s="90"/>
      <c r="AD50" s="90">
        <v>0.02</v>
      </c>
      <c r="AE50" s="91"/>
      <c r="AF50" s="92"/>
    </row>
    <row r="51" spans="1:32" s="9" customFormat="1" ht="25.5" customHeight="1">
      <c r="A51" s="22" t="s">
        <v>36</v>
      </c>
      <c r="B51" s="41">
        <f>H51+J51+L51+N51+P51+R51+T51+V51+X51+Z51+AB51+AD51</f>
        <v>0</v>
      </c>
      <c r="C51" s="41"/>
      <c r="D51" s="41"/>
      <c r="E51" s="41"/>
      <c r="F51" s="41"/>
      <c r="G51" s="41"/>
      <c r="H51" s="41"/>
      <c r="I51" s="41"/>
      <c r="J51" s="41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55"/>
    </row>
    <row r="52" spans="1:32" s="9" customFormat="1" ht="25.5" customHeight="1">
      <c r="A52" s="22" t="s">
        <v>37</v>
      </c>
      <c r="B52" s="41">
        <f>H52+J52+L52+N52+P52+R52+T52+V52+X52+Z52+AB52+AD52</f>
        <v>0</v>
      </c>
      <c r="C52" s="41"/>
      <c r="D52" s="41"/>
      <c r="E52" s="41"/>
      <c r="F52" s="41"/>
      <c r="G52" s="41"/>
      <c r="H52" s="41"/>
      <c r="I52" s="41"/>
      <c r="J52" s="41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55"/>
    </row>
    <row r="53" spans="1:32" s="10" customFormat="1" ht="15.75">
      <c r="A53" s="24" t="s">
        <v>45</v>
      </c>
      <c r="B53" s="46"/>
      <c r="C53" s="53"/>
      <c r="D53" s="5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32"/>
    </row>
    <row r="54" spans="1:32" s="10" customFormat="1" ht="101.25" customHeight="1">
      <c r="A54" s="25" t="s">
        <v>46</v>
      </c>
      <c r="B54" s="53"/>
      <c r="C54" s="53"/>
      <c r="D54" s="5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32"/>
    </row>
    <row r="55" spans="1:32" s="10" customFormat="1" ht="146.25" customHeight="1">
      <c r="A55" s="22" t="s">
        <v>47</v>
      </c>
      <c r="B55" s="46"/>
      <c r="C55" s="53"/>
      <c r="D55" s="5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32"/>
    </row>
    <row r="56" spans="1:32" s="9" customFormat="1" ht="38.25" customHeight="1">
      <c r="A56" s="21" t="s">
        <v>33</v>
      </c>
      <c r="B56" s="41">
        <f aca="true" t="shared" si="6" ref="B56:AE56">B57+B58+B59+B60</f>
        <v>621.1</v>
      </c>
      <c r="C56" s="41">
        <f t="shared" si="6"/>
        <v>0</v>
      </c>
      <c r="D56" s="41"/>
      <c r="E56" s="41">
        <f t="shared" si="6"/>
        <v>0</v>
      </c>
      <c r="F56" s="41">
        <f t="shared" si="6"/>
        <v>0</v>
      </c>
      <c r="G56" s="41">
        <f t="shared" si="6"/>
        <v>0</v>
      </c>
      <c r="H56" s="41">
        <f t="shared" si="6"/>
        <v>0</v>
      </c>
      <c r="I56" s="41">
        <f t="shared" si="6"/>
        <v>0</v>
      </c>
      <c r="J56" s="41">
        <f t="shared" si="6"/>
        <v>0</v>
      </c>
      <c r="K56" s="41">
        <f t="shared" si="6"/>
        <v>0</v>
      </c>
      <c r="L56" s="41">
        <f t="shared" si="6"/>
        <v>0</v>
      </c>
      <c r="M56" s="41">
        <f t="shared" si="6"/>
        <v>0</v>
      </c>
      <c r="N56" s="41">
        <f t="shared" si="6"/>
        <v>0</v>
      </c>
      <c r="O56" s="41">
        <f t="shared" si="6"/>
        <v>0</v>
      </c>
      <c r="P56" s="41">
        <f t="shared" si="6"/>
        <v>0</v>
      </c>
      <c r="Q56" s="41">
        <f t="shared" si="6"/>
        <v>0</v>
      </c>
      <c r="R56" s="41">
        <f t="shared" si="6"/>
        <v>0</v>
      </c>
      <c r="S56" s="41">
        <f t="shared" si="6"/>
        <v>0</v>
      </c>
      <c r="T56" s="41">
        <f t="shared" si="6"/>
        <v>0</v>
      </c>
      <c r="U56" s="41">
        <f t="shared" si="6"/>
        <v>0</v>
      </c>
      <c r="V56" s="41">
        <f t="shared" si="6"/>
        <v>0</v>
      </c>
      <c r="W56" s="41">
        <f t="shared" si="6"/>
        <v>0</v>
      </c>
      <c r="X56" s="41">
        <f t="shared" si="6"/>
        <v>0</v>
      </c>
      <c r="Y56" s="41">
        <f t="shared" si="6"/>
        <v>0</v>
      </c>
      <c r="Z56" s="41">
        <f t="shared" si="6"/>
        <v>621.1</v>
      </c>
      <c r="AA56" s="41">
        <f t="shared" si="6"/>
        <v>0</v>
      </c>
      <c r="AB56" s="41">
        <f t="shared" si="6"/>
        <v>0</v>
      </c>
      <c r="AC56" s="41">
        <f t="shared" si="6"/>
        <v>0</v>
      </c>
      <c r="AD56" s="41">
        <f t="shared" si="6"/>
        <v>0</v>
      </c>
      <c r="AE56" s="41">
        <f t="shared" si="6"/>
        <v>0</v>
      </c>
      <c r="AF56" s="32"/>
    </row>
    <row r="57" spans="1:32" s="84" customFormat="1" ht="27" customHeight="1">
      <c r="A57" s="80" t="s">
        <v>34</v>
      </c>
      <c r="B57" s="81">
        <f>H57+J57+L57+N57+P57+R57+T57+V57+X57+Z57+AB57+AD57</f>
        <v>621.1</v>
      </c>
      <c r="C57" s="81"/>
      <c r="D57" s="81"/>
      <c r="E57" s="81"/>
      <c r="F57" s="81"/>
      <c r="G57" s="81"/>
      <c r="H57" s="81"/>
      <c r="I57" s="81"/>
      <c r="J57" s="81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>
        <v>621.1</v>
      </c>
      <c r="AA57" s="82"/>
      <c r="AB57" s="82"/>
      <c r="AC57" s="82"/>
      <c r="AD57" s="82"/>
      <c r="AE57" s="82"/>
      <c r="AF57" s="78"/>
    </row>
    <row r="58" spans="1:32" s="9" customFormat="1" ht="23.25" customHeight="1">
      <c r="A58" s="22" t="s">
        <v>35</v>
      </c>
      <c r="B58" s="41">
        <f>H58+J58+L58+N58+P58+R58+T58+V58+X58+Z58+AB58+AD58</f>
        <v>0</v>
      </c>
      <c r="C58" s="41"/>
      <c r="D58" s="41"/>
      <c r="E58" s="41"/>
      <c r="F58" s="41"/>
      <c r="G58" s="41"/>
      <c r="H58" s="41"/>
      <c r="I58" s="41"/>
      <c r="J58" s="41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55"/>
    </row>
    <row r="59" spans="1:32" s="9" customFormat="1" ht="25.5" customHeight="1">
      <c r="A59" s="22" t="s">
        <v>36</v>
      </c>
      <c r="B59" s="41">
        <f>H59+J59+L59+N59+P59+R59+T59+V59+X59+Z59+AB59+AD59</f>
        <v>0</v>
      </c>
      <c r="C59" s="41"/>
      <c r="D59" s="41"/>
      <c r="E59" s="41"/>
      <c r="F59" s="41"/>
      <c r="G59" s="41"/>
      <c r="H59" s="41"/>
      <c r="I59" s="41"/>
      <c r="J59" s="41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55"/>
    </row>
    <row r="60" spans="1:32" s="9" customFormat="1" ht="25.5" customHeight="1">
      <c r="A60" s="22" t="s">
        <v>37</v>
      </c>
      <c r="B60" s="41">
        <f>H60+J60+L60+N60+P60+R60+T60+V60+X60+Z60+AB60+AD60</f>
        <v>0</v>
      </c>
      <c r="C60" s="41"/>
      <c r="D60" s="41"/>
      <c r="E60" s="41"/>
      <c r="F60" s="41"/>
      <c r="G60" s="41"/>
      <c r="H60" s="41"/>
      <c r="I60" s="41"/>
      <c r="J60" s="41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55"/>
    </row>
    <row r="61" spans="1:32" s="10" customFormat="1" ht="248.25" customHeight="1">
      <c r="A61" s="22" t="s">
        <v>48</v>
      </c>
      <c r="B61" s="46"/>
      <c r="C61" s="53"/>
      <c r="D61" s="5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32"/>
    </row>
    <row r="62" spans="1:32" s="9" customFormat="1" ht="38.25" customHeight="1">
      <c r="A62" s="21" t="s">
        <v>33</v>
      </c>
      <c r="B62" s="41">
        <f>B63+B64+B65+B66</f>
        <v>9013.7</v>
      </c>
      <c r="C62" s="41">
        <f>C63+C64+C65+C66</f>
        <v>8950</v>
      </c>
      <c r="D62" s="41">
        <f>D63+D64+D65+D66</f>
        <v>9013.7</v>
      </c>
      <c r="E62" s="41">
        <f>E63+E64+E65+E66</f>
        <v>8950</v>
      </c>
      <c r="F62" s="41">
        <f aca="true" t="shared" si="7" ref="F62:AE62">F63+F64+F65+F66</f>
        <v>99.29329797974195</v>
      </c>
      <c r="G62" s="41">
        <f t="shared" si="7"/>
        <v>100</v>
      </c>
      <c r="H62" s="41">
        <f t="shared" si="7"/>
        <v>0</v>
      </c>
      <c r="I62" s="41">
        <f t="shared" si="7"/>
        <v>0</v>
      </c>
      <c r="J62" s="41">
        <f t="shared" si="7"/>
        <v>8000.5</v>
      </c>
      <c r="K62" s="41">
        <f t="shared" si="7"/>
        <v>0</v>
      </c>
      <c r="L62" s="41">
        <f t="shared" si="7"/>
        <v>0</v>
      </c>
      <c r="M62" s="41">
        <f t="shared" si="7"/>
        <v>0</v>
      </c>
      <c r="N62" s="41">
        <f t="shared" si="7"/>
        <v>0</v>
      </c>
      <c r="O62" s="41">
        <f t="shared" si="7"/>
        <v>4250</v>
      </c>
      <c r="P62" s="41">
        <f t="shared" si="7"/>
        <v>949.5</v>
      </c>
      <c r="Q62" s="41">
        <f t="shared" si="7"/>
        <v>4700</v>
      </c>
      <c r="R62" s="41">
        <f t="shared" si="7"/>
        <v>0</v>
      </c>
      <c r="S62" s="41">
        <f t="shared" si="7"/>
        <v>0</v>
      </c>
      <c r="T62" s="41">
        <f t="shared" si="7"/>
        <v>63.7</v>
      </c>
      <c r="U62" s="41">
        <f t="shared" si="7"/>
        <v>0</v>
      </c>
      <c r="V62" s="41">
        <f t="shared" si="7"/>
        <v>0</v>
      </c>
      <c r="W62" s="41">
        <f t="shared" si="7"/>
        <v>0</v>
      </c>
      <c r="X62" s="41">
        <f t="shared" si="7"/>
        <v>0</v>
      </c>
      <c r="Y62" s="41">
        <f t="shared" si="7"/>
        <v>0</v>
      </c>
      <c r="Z62" s="41">
        <f t="shared" si="7"/>
        <v>0</v>
      </c>
      <c r="AA62" s="41">
        <f t="shared" si="7"/>
        <v>0</v>
      </c>
      <c r="AB62" s="41">
        <f t="shared" si="7"/>
        <v>0</v>
      </c>
      <c r="AC62" s="41">
        <f t="shared" si="7"/>
        <v>0</v>
      </c>
      <c r="AD62" s="41">
        <f t="shared" si="7"/>
        <v>0</v>
      </c>
      <c r="AE62" s="41">
        <f t="shared" si="7"/>
        <v>0</v>
      </c>
      <c r="AF62" s="32"/>
    </row>
    <row r="63" spans="1:32" s="89" customFormat="1" ht="409.5" customHeight="1">
      <c r="A63" s="85" t="s">
        <v>34</v>
      </c>
      <c r="B63" s="86">
        <f>H63+J63+L63+N63+P63+R63+T63+V63+X63+Z63+AB63+AD63</f>
        <v>9013.7</v>
      </c>
      <c r="C63" s="86">
        <f>8000.5+P63</f>
        <v>8950</v>
      </c>
      <c r="D63" s="86">
        <v>9013.7</v>
      </c>
      <c r="E63" s="86">
        <f>I63+K63+M63+O63+Q63</f>
        <v>8950</v>
      </c>
      <c r="F63" s="86">
        <f>(I63+K63+M63+O63+Q63+S63)/B63*100</f>
        <v>99.29329797974195</v>
      </c>
      <c r="G63" s="86">
        <f>(I63+K63+M63+O63+Q63+S63)/C63*100</f>
        <v>100</v>
      </c>
      <c r="H63" s="86"/>
      <c r="I63" s="86"/>
      <c r="J63" s="86">
        <v>8000.5</v>
      </c>
      <c r="K63" s="87"/>
      <c r="L63" s="87"/>
      <c r="M63" s="87"/>
      <c r="N63" s="87"/>
      <c r="O63" s="87">
        <f>2150+2100</f>
        <v>4250</v>
      </c>
      <c r="P63" s="87">
        <v>949.5</v>
      </c>
      <c r="Q63" s="87">
        <v>4700</v>
      </c>
      <c r="R63" s="87"/>
      <c r="S63" s="87"/>
      <c r="T63" s="93">
        <v>63.7</v>
      </c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94" t="s">
        <v>59</v>
      </c>
    </row>
    <row r="64" spans="1:32" s="9" customFormat="1" ht="23.25" customHeight="1">
      <c r="A64" s="22" t="s">
        <v>35</v>
      </c>
      <c r="B64" s="41">
        <f>H64+J64+L64+N64+P64+R64+T64+V64+X64+Z64+AB64+AD64</f>
        <v>0</v>
      </c>
      <c r="C64" s="41"/>
      <c r="D64" s="41"/>
      <c r="E64" s="41"/>
      <c r="F64" s="41"/>
      <c r="G64" s="41"/>
      <c r="H64" s="41"/>
      <c r="I64" s="41"/>
      <c r="J64" s="41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55"/>
    </row>
    <row r="65" spans="1:32" s="9" customFormat="1" ht="25.5" customHeight="1">
      <c r="A65" s="22" t="s">
        <v>36</v>
      </c>
      <c r="B65" s="41">
        <f>H65+J65+L65+N65+P65+R65+T65+V65+X65+Z65+AB65+AD65</f>
        <v>0</v>
      </c>
      <c r="C65" s="41"/>
      <c r="D65" s="41"/>
      <c r="E65" s="41"/>
      <c r="F65" s="41"/>
      <c r="G65" s="41"/>
      <c r="H65" s="41"/>
      <c r="I65" s="41"/>
      <c r="J65" s="41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55"/>
    </row>
    <row r="66" spans="1:32" s="9" customFormat="1" ht="25.5" customHeight="1">
      <c r="A66" s="22" t="s">
        <v>37</v>
      </c>
      <c r="B66" s="41">
        <f>H66+J66+L66+N66+P66+R66+T66+V66+X66+Z66+AB66+AD66</f>
        <v>0</v>
      </c>
      <c r="C66" s="41"/>
      <c r="D66" s="41"/>
      <c r="E66" s="41"/>
      <c r="F66" s="41"/>
      <c r="G66" s="41"/>
      <c r="H66" s="41"/>
      <c r="I66" s="41"/>
      <c r="J66" s="41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55"/>
    </row>
    <row r="67" spans="1:32" ht="15.75">
      <c r="A67" s="24" t="s">
        <v>49</v>
      </c>
      <c r="B67" s="41">
        <f>B68+B69+B70</f>
        <v>127558.31</v>
      </c>
      <c r="C67" s="41">
        <f>C68+C69+C70+C71</f>
        <v>88237.8</v>
      </c>
      <c r="D67" s="41">
        <f aca="true" t="shared" si="8" ref="D67:AE67">D68+D69+D70+D71</f>
        <v>84515.06999999999</v>
      </c>
      <c r="E67" s="41">
        <f t="shared" si="8"/>
        <v>82559.73</v>
      </c>
      <c r="F67" s="41">
        <f t="shared" si="8"/>
        <v>26.58799142690848</v>
      </c>
      <c r="G67" s="41">
        <f>G68+G69+G70+G71</f>
        <v>18.293565261556104</v>
      </c>
      <c r="H67" s="41">
        <f t="shared" si="8"/>
        <v>2718.65</v>
      </c>
      <c r="I67" s="41">
        <f t="shared" si="8"/>
        <v>2444.5</v>
      </c>
      <c r="J67" s="41">
        <f t="shared" si="8"/>
        <v>16981.83</v>
      </c>
      <c r="K67" s="41">
        <f t="shared" si="8"/>
        <v>8402.98</v>
      </c>
      <c r="L67" s="41">
        <f t="shared" si="8"/>
        <v>9134.06</v>
      </c>
      <c r="M67" s="41">
        <f t="shared" si="8"/>
        <v>8567.54</v>
      </c>
      <c r="N67" s="41">
        <f t="shared" si="8"/>
        <v>9491.960000000003</v>
      </c>
      <c r="O67" s="41">
        <f t="shared" si="8"/>
        <v>13406.62</v>
      </c>
      <c r="P67" s="41">
        <f t="shared" si="8"/>
        <v>21151.59</v>
      </c>
      <c r="Q67" s="41">
        <f t="shared" si="8"/>
        <v>19382.170000000002</v>
      </c>
      <c r="R67" s="41">
        <f t="shared" si="8"/>
        <v>12673.359999999999</v>
      </c>
      <c r="S67" s="41">
        <f t="shared" si="8"/>
        <v>15411.730000000001</v>
      </c>
      <c r="T67" s="41">
        <f t="shared" si="8"/>
        <v>16402.550000000003</v>
      </c>
      <c r="U67" s="41">
        <f>U68+U69+U70+U71</f>
        <v>14944.189999999999</v>
      </c>
      <c r="V67" s="41">
        <f t="shared" si="8"/>
        <v>14719.68</v>
      </c>
      <c r="W67" s="41">
        <f t="shared" si="8"/>
        <v>0</v>
      </c>
      <c r="X67" s="41">
        <f t="shared" si="8"/>
        <v>8491.099999999999</v>
      </c>
      <c r="Y67" s="41">
        <f t="shared" si="8"/>
        <v>0</v>
      </c>
      <c r="Z67" s="41">
        <f t="shared" si="8"/>
        <v>7644.120000000001</v>
      </c>
      <c r="AA67" s="41">
        <f t="shared" si="8"/>
        <v>0</v>
      </c>
      <c r="AB67" s="41">
        <f t="shared" si="8"/>
        <v>5086.07</v>
      </c>
      <c r="AC67" s="41">
        <f t="shared" si="8"/>
        <v>0</v>
      </c>
      <c r="AD67" s="41">
        <f t="shared" si="8"/>
        <v>3063.3399999999997</v>
      </c>
      <c r="AE67" s="41">
        <f t="shared" si="8"/>
        <v>0</v>
      </c>
      <c r="AF67" s="32"/>
    </row>
    <row r="68" spans="1:32" s="10" customFormat="1" ht="15.75">
      <c r="A68" s="22" t="s">
        <v>34</v>
      </c>
      <c r="B68" s="46">
        <f>B15+B21+B29+B37+B43+B49+B57+B63</f>
        <v>114054.06999999999</v>
      </c>
      <c r="C68" s="46">
        <f aca="true" t="shared" si="9" ref="C68:AE68">C15+C21+C29+C37+C43+C49+C57+C63</f>
        <v>77873.94</v>
      </c>
      <c r="D68" s="46">
        <f t="shared" si="9"/>
        <v>74601.09999999999</v>
      </c>
      <c r="E68" s="46">
        <f t="shared" si="9"/>
        <v>73621.43</v>
      </c>
      <c r="F68" s="46">
        <f>(I68+K68+M68)/C68*100</f>
        <v>24.693934838792025</v>
      </c>
      <c r="G68" s="46">
        <f>(I68+K68+M68)/B68*100</f>
        <v>16.86054693181927</v>
      </c>
      <c r="H68" s="46">
        <f t="shared" si="9"/>
        <v>2718.65</v>
      </c>
      <c r="I68" s="46">
        <f t="shared" si="9"/>
        <v>2444.5</v>
      </c>
      <c r="J68" s="46">
        <f t="shared" si="9"/>
        <v>16813.57</v>
      </c>
      <c r="K68" s="46">
        <f t="shared" si="9"/>
        <v>8308.08</v>
      </c>
      <c r="L68" s="46">
        <f t="shared" si="9"/>
        <v>8951.619999999999</v>
      </c>
      <c r="M68" s="46">
        <f t="shared" si="9"/>
        <v>8477.560000000001</v>
      </c>
      <c r="N68" s="46">
        <f t="shared" si="9"/>
        <v>9159.160000000002</v>
      </c>
      <c r="O68" s="46">
        <f t="shared" si="9"/>
        <v>12997.61</v>
      </c>
      <c r="P68" s="46">
        <f t="shared" si="9"/>
        <v>17065.02</v>
      </c>
      <c r="Q68" s="46">
        <f t="shared" si="9"/>
        <v>17335.32</v>
      </c>
      <c r="R68" s="46">
        <f t="shared" si="9"/>
        <v>10936.9</v>
      </c>
      <c r="S68" s="46">
        <f t="shared" si="9"/>
        <v>12581.7</v>
      </c>
      <c r="T68" s="46">
        <f t="shared" si="9"/>
        <v>12545.220000000001</v>
      </c>
      <c r="U68" s="46">
        <f>U15+U21+U29+U37+U43+U49+U57+U63</f>
        <v>11476.66</v>
      </c>
      <c r="V68" s="46">
        <f t="shared" si="9"/>
        <v>12628.88</v>
      </c>
      <c r="W68" s="46">
        <f t="shared" si="9"/>
        <v>0</v>
      </c>
      <c r="X68" s="46">
        <f t="shared" si="9"/>
        <v>8164.259999999999</v>
      </c>
      <c r="Y68" s="46">
        <f t="shared" si="9"/>
        <v>0</v>
      </c>
      <c r="Z68" s="46">
        <f t="shared" si="9"/>
        <v>7547.890000000001</v>
      </c>
      <c r="AA68" s="46">
        <f t="shared" si="9"/>
        <v>0</v>
      </c>
      <c r="AB68" s="46">
        <f t="shared" si="9"/>
        <v>4459.58</v>
      </c>
      <c r="AC68" s="46">
        <f t="shared" si="9"/>
        <v>0</v>
      </c>
      <c r="AD68" s="46">
        <f t="shared" si="9"/>
        <v>3063.3199999999997</v>
      </c>
      <c r="AE68" s="46">
        <f t="shared" si="9"/>
        <v>0</v>
      </c>
      <c r="AF68" s="55"/>
    </row>
    <row r="69" spans="1:32" s="10" customFormat="1" ht="15.75">
      <c r="A69" s="22" t="s">
        <v>35</v>
      </c>
      <c r="B69" s="46">
        <f aca="true" t="shared" si="10" ref="B69:AE69">B16+B22+B30+B38+B44+B50+B58+B64</f>
        <v>12901.439999999999</v>
      </c>
      <c r="C69" s="46">
        <f>C16+C22+C30+C38+C44+C50+C58+C64</f>
        <v>9761.06</v>
      </c>
      <c r="D69" s="46">
        <f t="shared" si="10"/>
        <v>9311.17</v>
      </c>
      <c r="E69" s="46">
        <f t="shared" si="10"/>
        <v>8335.5</v>
      </c>
      <c r="F69" s="46">
        <f>(I69+K69+M69)/C69*100</f>
        <v>1.8940565881164546</v>
      </c>
      <c r="G69" s="46">
        <f>(I69+K69+M69)/B69*100</f>
        <v>1.4330183297368357</v>
      </c>
      <c r="H69" s="46">
        <f t="shared" si="10"/>
        <v>0</v>
      </c>
      <c r="I69" s="46">
        <f t="shared" si="10"/>
        <v>0</v>
      </c>
      <c r="J69" s="46">
        <f t="shared" si="10"/>
        <v>109.36</v>
      </c>
      <c r="K69" s="46">
        <f t="shared" si="10"/>
        <v>94.9</v>
      </c>
      <c r="L69" s="46">
        <f t="shared" si="10"/>
        <v>84.28</v>
      </c>
      <c r="M69" s="46">
        <f t="shared" si="10"/>
        <v>89.98</v>
      </c>
      <c r="N69" s="46">
        <f t="shared" si="10"/>
        <v>215.69</v>
      </c>
      <c r="O69" s="46">
        <f t="shared" si="10"/>
        <v>193.06</v>
      </c>
      <c r="P69" s="46">
        <f t="shared" si="10"/>
        <v>4000.5</v>
      </c>
      <c r="Q69" s="46">
        <f t="shared" si="10"/>
        <v>1902.56</v>
      </c>
      <c r="R69" s="46">
        <f t="shared" si="10"/>
        <v>1509.7199999999998</v>
      </c>
      <c r="S69" s="46">
        <f t="shared" si="10"/>
        <v>2603.29</v>
      </c>
      <c r="T69" s="46">
        <f t="shared" si="10"/>
        <v>3841.51</v>
      </c>
      <c r="U69" s="46">
        <f>U16+U22+U30+U38+U44+U50+U58+U64</f>
        <v>3451.71</v>
      </c>
      <c r="V69" s="46">
        <f t="shared" si="10"/>
        <v>2090.8</v>
      </c>
      <c r="W69" s="46">
        <f t="shared" si="10"/>
        <v>0</v>
      </c>
      <c r="X69" s="46">
        <f t="shared" si="10"/>
        <v>326.84</v>
      </c>
      <c r="Y69" s="46">
        <f t="shared" si="10"/>
        <v>0</v>
      </c>
      <c r="Z69" s="46">
        <f t="shared" si="10"/>
        <v>96.23</v>
      </c>
      <c r="AA69" s="46">
        <f t="shared" si="10"/>
        <v>0</v>
      </c>
      <c r="AB69" s="46">
        <f t="shared" si="10"/>
        <v>626.49</v>
      </c>
      <c r="AC69" s="46">
        <f t="shared" si="10"/>
        <v>0</v>
      </c>
      <c r="AD69" s="46">
        <f t="shared" si="10"/>
        <v>0.02</v>
      </c>
      <c r="AE69" s="46">
        <f t="shared" si="10"/>
        <v>0</v>
      </c>
      <c r="AF69" s="55"/>
    </row>
    <row r="70" spans="1:32" s="10" customFormat="1" ht="15.75">
      <c r="A70" s="22" t="s">
        <v>36</v>
      </c>
      <c r="B70" s="46">
        <f>B17+B23+B39+B45+B51+B59+B65</f>
        <v>602.8000000000001</v>
      </c>
      <c r="C70" s="46">
        <f aca="true" t="shared" si="11" ref="C70:AE70">C17+C23+C39+C45+C51+C59+C65</f>
        <v>602.8000000000001</v>
      </c>
      <c r="D70" s="46">
        <f t="shared" si="11"/>
        <v>602.8</v>
      </c>
      <c r="E70" s="46">
        <f t="shared" si="11"/>
        <v>602.8000000000001</v>
      </c>
      <c r="F70" s="46">
        <f>(I70+K70+M70)/C70*100</f>
        <v>0</v>
      </c>
      <c r="G70" s="46">
        <f>(I70+K70+M70)/B70*100</f>
        <v>0</v>
      </c>
      <c r="H70" s="46">
        <f t="shared" si="11"/>
        <v>0</v>
      </c>
      <c r="I70" s="46">
        <f t="shared" si="11"/>
        <v>0</v>
      </c>
      <c r="J70" s="46">
        <f t="shared" si="11"/>
        <v>58.9</v>
      </c>
      <c r="K70" s="46">
        <f t="shared" si="11"/>
        <v>0</v>
      </c>
      <c r="L70" s="46">
        <f t="shared" si="11"/>
        <v>98.16</v>
      </c>
      <c r="M70" s="46">
        <f t="shared" si="11"/>
        <v>0</v>
      </c>
      <c r="N70" s="46">
        <f t="shared" si="11"/>
        <v>117.11</v>
      </c>
      <c r="O70" s="46">
        <f t="shared" si="11"/>
        <v>215.95</v>
      </c>
      <c r="P70" s="46">
        <f t="shared" si="11"/>
        <v>86.07</v>
      </c>
      <c r="Q70" s="46">
        <f t="shared" si="11"/>
        <v>144.29</v>
      </c>
      <c r="R70" s="46">
        <f t="shared" si="11"/>
        <v>226.74</v>
      </c>
      <c r="S70" s="46">
        <f t="shared" si="11"/>
        <v>226.74</v>
      </c>
      <c r="T70" s="46">
        <f t="shared" si="11"/>
        <v>15.82</v>
      </c>
      <c r="U70" s="46">
        <f t="shared" si="11"/>
        <v>15.82</v>
      </c>
      <c r="V70" s="46">
        <f t="shared" si="11"/>
        <v>0</v>
      </c>
      <c r="W70" s="46">
        <f t="shared" si="11"/>
        <v>0</v>
      </c>
      <c r="X70" s="46">
        <f t="shared" si="11"/>
        <v>0</v>
      </c>
      <c r="Y70" s="46">
        <f t="shared" si="11"/>
        <v>0</v>
      </c>
      <c r="Z70" s="46">
        <f t="shared" si="11"/>
        <v>0</v>
      </c>
      <c r="AA70" s="46">
        <f t="shared" si="11"/>
        <v>0</v>
      </c>
      <c r="AB70" s="46">
        <f t="shared" si="11"/>
        <v>0</v>
      </c>
      <c r="AC70" s="46">
        <f t="shared" si="11"/>
        <v>0</v>
      </c>
      <c r="AD70" s="46">
        <f t="shared" si="11"/>
        <v>0</v>
      </c>
      <c r="AE70" s="46">
        <f t="shared" si="11"/>
        <v>0</v>
      </c>
      <c r="AF70" s="55"/>
    </row>
    <row r="71" spans="1:32" s="10" customFormat="1" ht="16.5" hidden="1" thickBot="1">
      <c r="A71" s="26" t="s">
        <v>37</v>
      </c>
      <c r="B71" s="56">
        <v>2510.1</v>
      </c>
      <c r="C71" s="56">
        <f aca="true" t="shared" si="12" ref="C71:AE71">C18+C24+C32+C40+C46+C52+C60+C66</f>
        <v>0</v>
      </c>
      <c r="D71" s="56"/>
      <c r="E71" s="56">
        <f t="shared" si="12"/>
        <v>0</v>
      </c>
      <c r="F71" s="56">
        <f t="shared" si="12"/>
        <v>0</v>
      </c>
      <c r="G71" s="46">
        <f>(I71+K71+M71)/B71*100</f>
        <v>0</v>
      </c>
      <c r="H71" s="56">
        <f t="shared" si="12"/>
        <v>0</v>
      </c>
      <c r="I71" s="56">
        <f t="shared" si="12"/>
        <v>0</v>
      </c>
      <c r="J71" s="56">
        <f t="shared" si="12"/>
        <v>0</v>
      </c>
      <c r="K71" s="56">
        <f t="shared" si="12"/>
        <v>0</v>
      </c>
      <c r="L71" s="56">
        <f t="shared" si="12"/>
        <v>0</v>
      </c>
      <c r="M71" s="56">
        <f t="shared" si="12"/>
        <v>0</v>
      </c>
      <c r="N71" s="56">
        <f t="shared" si="12"/>
        <v>0</v>
      </c>
      <c r="O71" s="56">
        <f t="shared" si="12"/>
        <v>0</v>
      </c>
      <c r="P71" s="56">
        <f t="shared" si="12"/>
        <v>0</v>
      </c>
      <c r="Q71" s="56">
        <f t="shared" si="12"/>
        <v>0</v>
      </c>
      <c r="R71" s="56">
        <f t="shared" si="12"/>
        <v>0</v>
      </c>
      <c r="S71" s="56">
        <f t="shared" si="12"/>
        <v>0</v>
      </c>
      <c r="T71" s="56">
        <f t="shared" si="12"/>
        <v>0</v>
      </c>
      <c r="U71" s="56">
        <f t="shared" si="12"/>
        <v>0</v>
      </c>
      <c r="V71" s="56">
        <f t="shared" si="12"/>
        <v>0</v>
      </c>
      <c r="W71" s="56">
        <f t="shared" si="12"/>
        <v>0</v>
      </c>
      <c r="X71" s="56">
        <v>0</v>
      </c>
      <c r="Y71" s="56">
        <f t="shared" si="12"/>
        <v>0</v>
      </c>
      <c r="Z71" s="56">
        <f t="shared" si="12"/>
        <v>0</v>
      </c>
      <c r="AA71" s="56">
        <f t="shared" si="12"/>
        <v>0</v>
      </c>
      <c r="AB71" s="56">
        <f t="shared" si="12"/>
        <v>0</v>
      </c>
      <c r="AC71" s="56">
        <f t="shared" si="12"/>
        <v>0</v>
      </c>
      <c r="AD71" s="56">
        <f t="shared" si="12"/>
        <v>0</v>
      </c>
      <c r="AE71" s="56">
        <f t="shared" si="12"/>
        <v>0</v>
      </c>
      <c r="AF71" s="57"/>
    </row>
    <row r="72" spans="1:32" s="10" customFormat="1" ht="15.75">
      <c r="A72" s="30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>
        <f>Q68-Q63</f>
        <v>12635.32</v>
      </c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9"/>
    </row>
    <row r="73" spans="1:32" s="10" customFormat="1" ht="15.75">
      <c r="A73" s="31" t="s">
        <v>64</v>
      </c>
      <c r="B73" s="60"/>
      <c r="C73" s="60"/>
      <c r="D73" s="60"/>
      <c r="E73" s="60"/>
      <c r="F73" s="60"/>
      <c r="G73" s="60"/>
      <c r="H73" s="60"/>
      <c r="I73" s="60" t="s">
        <v>65</v>
      </c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1"/>
    </row>
    <row r="74" spans="2:32" ht="35.25" customHeight="1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3"/>
    </row>
    <row r="75" spans="1:32" s="28" customFormat="1" ht="19.5" customHeight="1">
      <c r="A75" s="27"/>
      <c r="B75" s="49"/>
      <c r="C75" s="50"/>
      <c r="D75" s="50"/>
      <c r="E75" s="50"/>
      <c r="F75" s="50"/>
      <c r="G75" s="50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27"/>
    </row>
    <row r="76" spans="1:31" ht="15.75">
      <c r="A76" s="2" t="s">
        <v>50</v>
      </c>
      <c r="B76" s="47"/>
      <c r="C76" s="48"/>
      <c r="D76" s="48"/>
      <c r="E76" s="48"/>
      <c r="F76" s="48"/>
      <c r="G76" s="48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</row>
    <row r="77" spans="1:31" ht="15.75">
      <c r="A77" s="2" t="s">
        <v>51</v>
      </c>
      <c r="B77" s="47"/>
      <c r="C77" s="48"/>
      <c r="D77" s="48"/>
      <c r="E77" s="48"/>
      <c r="F77" s="48"/>
      <c r="G77" s="48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</row>
    <row r="78" spans="1:31" ht="15.75">
      <c r="A78" s="2" t="s">
        <v>58</v>
      </c>
      <c r="B78" s="47"/>
      <c r="C78" s="48"/>
      <c r="D78" s="48"/>
      <c r="E78" s="48"/>
      <c r="F78" s="48"/>
      <c r="G78" s="48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</row>
    <row r="79" spans="1:31" ht="15.75">
      <c r="A79" s="2" t="s">
        <v>53</v>
      </c>
      <c r="B79" s="47"/>
      <c r="C79" s="48"/>
      <c r="D79" s="48"/>
      <c r="E79" s="48"/>
      <c r="F79" s="48"/>
      <c r="G79" s="48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</row>
    <row r="80" spans="1:31" ht="15.75">
      <c r="A80" s="73">
        <v>41856</v>
      </c>
      <c r="B80" s="47"/>
      <c r="C80" s="48"/>
      <c r="D80" s="48"/>
      <c r="E80" s="48"/>
      <c r="F80" s="48"/>
      <c r="G80" s="48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</row>
    <row r="81" spans="2:31" ht="15.75">
      <c r="B81" s="47"/>
      <c r="C81" s="48"/>
      <c r="D81" s="48"/>
      <c r="E81" s="48"/>
      <c r="F81" s="48"/>
      <c r="G81" s="48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</row>
    <row r="82" spans="2:31" ht="15.75">
      <c r="B82" s="47"/>
      <c r="C82" s="48"/>
      <c r="D82" s="48"/>
      <c r="E82" s="48"/>
      <c r="F82" s="48"/>
      <c r="G82" s="48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</row>
    <row r="83" spans="2:31" ht="15.75">
      <c r="B83" s="47"/>
      <c r="C83" s="48"/>
      <c r="D83" s="48"/>
      <c r="E83" s="48"/>
      <c r="F83" s="48"/>
      <c r="G83" s="48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2:31" ht="15.75">
      <c r="B84" s="47"/>
      <c r="C84" s="48"/>
      <c r="D84" s="48"/>
      <c r="E84" s="48"/>
      <c r="F84" s="48"/>
      <c r="G84" s="48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85" spans="2:31" ht="15.75">
      <c r="B85" s="47"/>
      <c r="C85" s="48"/>
      <c r="D85" s="48"/>
      <c r="E85" s="48"/>
      <c r="F85" s="48"/>
      <c r="G85" s="48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</row>
    <row r="86" spans="2:31" ht="15.75">
      <c r="B86" s="47"/>
      <c r="C86" s="48"/>
      <c r="D86" s="48"/>
      <c r="E86" s="48"/>
      <c r="F86" s="48"/>
      <c r="G86" s="48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</row>
    <row r="87" spans="2:31" ht="15.75">
      <c r="B87" s="47"/>
      <c r="C87" s="48"/>
      <c r="D87" s="48"/>
      <c r="E87" s="48"/>
      <c r="F87" s="48"/>
      <c r="G87" s="48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</row>
    <row r="88" spans="2:31" ht="15.75">
      <c r="B88" s="47"/>
      <c r="C88" s="48"/>
      <c r="D88" s="48"/>
      <c r="E88" s="48"/>
      <c r="F88" s="48"/>
      <c r="G88" s="48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</row>
  </sheetData>
  <sheetProtection selectLockedCells="1" selectUnlockedCells="1"/>
  <mergeCells count="24">
    <mergeCell ref="A2:T2"/>
    <mergeCell ref="L5:M5"/>
    <mergeCell ref="N5:O5"/>
    <mergeCell ref="A3:S3"/>
    <mergeCell ref="D5:D6"/>
    <mergeCell ref="R5:S5"/>
    <mergeCell ref="P5:Q5"/>
    <mergeCell ref="AD5:AE5"/>
    <mergeCell ref="AF5:AF6"/>
    <mergeCell ref="T5:U5"/>
    <mergeCell ref="V5:W5"/>
    <mergeCell ref="X5:Y5"/>
    <mergeCell ref="Z5:AA5"/>
    <mergeCell ref="AB5:AC5"/>
    <mergeCell ref="AF37:AF38"/>
    <mergeCell ref="L1:R1"/>
    <mergeCell ref="A5:A6"/>
    <mergeCell ref="B5:B6"/>
    <mergeCell ref="C5:C6"/>
    <mergeCell ref="E5:E6"/>
    <mergeCell ref="G1:H1"/>
    <mergeCell ref="F5:G5"/>
    <mergeCell ref="H5:I5"/>
    <mergeCell ref="J5:K5"/>
  </mergeCells>
  <printOptions horizontalCentered="1"/>
  <pageMargins left="0" right="0" top="0.39375" bottom="0.39375" header="0.5118055555555555" footer="0.5118055555555555"/>
  <pageSetup fitToHeight="0" fitToWidth="2" horizontalDpi="300" verticalDpi="300" orientation="landscape" paperSize="8" scale="38" r:id="rId1"/>
  <rowBreaks count="2" manualBreakCount="2">
    <brk id="20" max="31" man="1"/>
    <brk id="42" max="31" man="1"/>
  </rowBreaks>
  <colBreaks count="2" manualBreakCount="2">
    <brk id="19" max="79" man="1"/>
    <brk id="31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BayluhanovaEV</cp:lastModifiedBy>
  <cp:lastPrinted>2014-08-19T08:16:42Z</cp:lastPrinted>
  <dcterms:modified xsi:type="dcterms:W3CDTF">2014-08-19T08:18:34Z</dcterms:modified>
  <cp:category/>
  <cp:version/>
  <cp:contentType/>
  <cp:contentStatus/>
</cp:coreProperties>
</file>